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896" documentId="120_S{2AC9BD13-BADA-5192-A53E-5A8FF88502F6}" xr6:coauthVersionLast="47" xr6:coauthVersionMax="47" xr10:uidLastSave="{772E09C8-1030-4D2F-A902-B9B1996E03B8}"/>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 i="3" l="1"/>
  <c r="D4" i="3"/>
  <c r="D15" i="3"/>
  <c r="D12" i="3"/>
  <c r="D2" i="3"/>
  <c r="D3" i="3"/>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2" i="9"/>
  <c r="G2" i="9"/>
  <c r="I2" i="9"/>
  <c r="J2" i="9"/>
  <c r="L2" i="9"/>
  <c r="B3" i="9"/>
  <c r="G3" i="9"/>
  <c r="I3" i="9"/>
  <c r="J3" i="9"/>
  <c r="L3" i="9"/>
  <c r="B4" i="9"/>
  <c r="G4" i="9"/>
  <c r="I4" i="9"/>
  <c r="J4" i="9"/>
  <c r="L4" i="9"/>
  <c r="L6" i="5"/>
  <c r="L7" i="5"/>
  <c r="L8" i="5"/>
  <c r="L9" i="5"/>
  <c r="L10" i="5"/>
  <c r="L11" i="5"/>
  <c r="L12" i="5"/>
  <c r="L13" i="5"/>
  <c r="L14" i="5"/>
  <c r="L15" i="5"/>
  <c r="L16" i="5"/>
  <c r="L17" i="5"/>
  <c r="L18" i="5"/>
  <c r="L19" i="5"/>
  <c r="L20" i="5"/>
  <c r="L21" i="5"/>
  <c r="L22" i="5"/>
  <c r="L23" i="5"/>
  <c r="L24" i="5"/>
  <c r="J6" i="5"/>
  <c r="J7" i="5"/>
  <c r="J8" i="5"/>
  <c r="J9" i="5"/>
  <c r="J10" i="5"/>
  <c r="J11" i="5"/>
  <c r="J12" i="5"/>
  <c r="J13" i="5"/>
  <c r="J14" i="5"/>
  <c r="J15" i="5"/>
  <c r="J16" i="5"/>
  <c r="J17" i="5"/>
  <c r="J18" i="5"/>
  <c r="J19" i="5"/>
  <c r="J20" i="5"/>
  <c r="J21" i="5"/>
  <c r="J22" i="5"/>
  <c r="J23" i="5"/>
  <c r="J24" i="5"/>
  <c r="I6" i="5"/>
  <c r="I7" i="5"/>
  <c r="I8" i="5"/>
  <c r="I9" i="5"/>
  <c r="I10" i="5"/>
  <c r="I11" i="5"/>
  <c r="I12" i="5"/>
  <c r="I13" i="5"/>
  <c r="I14" i="5"/>
  <c r="I15" i="5"/>
  <c r="I16" i="5"/>
  <c r="I17" i="5"/>
  <c r="I18" i="5"/>
  <c r="I19" i="5"/>
  <c r="I20" i="5"/>
  <c r="I21" i="5"/>
  <c r="I22" i="5"/>
  <c r="I23" i="5"/>
  <c r="I24" i="5"/>
  <c r="B6" i="5"/>
  <c r="B7" i="5"/>
  <c r="B8" i="5"/>
  <c r="B9" i="5"/>
  <c r="B10" i="5"/>
  <c r="B11" i="5"/>
  <c r="B12" i="5"/>
  <c r="B13" i="5"/>
  <c r="B14" i="5"/>
  <c r="B15" i="5"/>
  <c r="B16" i="5"/>
  <c r="B17" i="5"/>
  <c r="B18" i="5"/>
  <c r="B19" i="5"/>
  <c r="B20" i="5"/>
  <c r="B21" i="5"/>
  <c r="B22" i="5"/>
  <c r="B23" i="5"/>
  <c r="B24" i="5"/>
  <c r="G6" i="5"/>
  <c r="G7" i="5"/>
  <c r="G8" i="5"/>
  <c r="G9" i="5"/>
  <c r="G10" i="5"/>
  <c r="G11" i="5"/>
  <c r="G12" i="5"/>
  <c r="G13" i="5"/>
  <c r="G14" i="5"/>
  <c r="G15" i="5"/>
  <c r="G16" i="5"/>
  <c r="G17" i="5"/>
  <c r="G18" i="5"/>
  <c r="G19" i="5"/>
  <c r="G20" i="5"/>
  <c r="G21" i="5"/>
  <c r="G22" i="5"/>
  <c r="G23" i="5"/>
  <c r="G24"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D6" i="3"/>
  <c r="D8" i="3"/>
  <c r="D9" i="3"/>
  <c r="D10" i="3"/>
  <c r="D11"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alcChain>
</file>

<file path=xl/sharedStrings.xml><?xml version="1.0" encoding="utf-8"?>
<sst xmlns="http://schemas.openxmlformats.org/spreadsheetml/2006/main" count="181599" uniqueCount="39215">
  <si>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</si>
  <si>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</si>
  <si>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</si>
  <si>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</si>
  <si>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</si>
  <si>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</si>
  <si>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</si>
  <si>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</si>
  <si>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</si>
  <si>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</si>
  <si>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</si>
  <si>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</si>
  <si>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</si>
  <si>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</si>
  <si>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</si>
  <si>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</si>
  <si>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</si>
  <si>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</si>
  <si>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</si>
  <si>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</si>
  <si>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</si>
  <si>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</si>
  <si>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</si>
  <si>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</si>
  <si>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</si>
  <si>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</si>
  <si>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</si>
  <si>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</si>
  <si>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</si>
  <si>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</si>
  <si>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</si>
  <si>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</si>
  <si>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</si>
  <si>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</si>
  <si>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</si>
  <si>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</si>
  <si>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</si>
  <si>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</si>
  <si>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</si>
  <si>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</si>
  <si>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</si>
  <si>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</si>
  <si>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</si>
  <si>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</si>
  <si>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</si>
  <si>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</si>
  <si>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</si>
  <si>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</si>
  <si>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</si>
  <si>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</si>
  <si>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</si>
  <si>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</si>
  <si>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</si>
  <si>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</si>
  <si>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</si>
  <si>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</si>
  <si>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</si>
  <si>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</si>
  <si>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</si>
  <si>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</si>
  <si>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</si>
  <si>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</si>
  <si>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</si>
  <si>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</si>
  <si>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</si>
  <si>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</si>
  <si>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</si>
  <si>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</si>
  <si>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</si>
  <si>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</si>
  <si>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</si>
  <si>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</si>
  <si>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</si>
  <si>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</si>
  <si>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</si>
  <si>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</si>
  <si>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</si>
  <si>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</si>
  <si>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</si>
  <si>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</si>
  <si>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</si>
  <si>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</si>
  <si>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</si>
  <si>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</si>
  <si>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</si>
  <si>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</si>
  <si>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</si>
  <si>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</si>
  <si>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</si>
  <si>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</si>
  <si>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</si>
  <si>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</si>
  <si>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</si>
  <si>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</si>
  <si>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</si>
  <si>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</si>
  <si>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</si>
  <si>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</si>
  <si>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</si>
  <si>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</si>
  <si>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</si>
  <si>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</si>
  <si>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</si>
  <si>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</si>
  <si>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</si>
  <si>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</si>
  <si>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</si>
  <si>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</si>
  <si>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</si>
  <si>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</si>
  <si>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</si>
  <si>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</si>
  <si>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</si>
  <si>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</si>
  <si>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</si>
  <si>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</si>
  <si>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</si>
  <si>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</si>
  <si>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</si>
  <si>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</si>
  <si>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</si>
  <si>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</si>
  <si>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</si>
  <si>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</si>
  <si>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</si>
  <si>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</si>
  <si>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</si>
  <si>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</si>
  <si>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</si>
  <si>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</si>
  <si>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</si>
  <si>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</si>
  <si>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</si>
  <si>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</si>
  <si>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</si>
  <si>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</si>
  <si>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</si>
  <si>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</si>
  <si>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</si>
  <si>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</si>
  <si>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</si>
  <si>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</si>
  <si>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</si>
  <si>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</si>
  <si>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</si>
  <si>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</si>
  <si>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</si>
  <si>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</si>
  <si>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</si>
  <si>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</si>
  <si>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</si>
  <si>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</si>
  <si>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</si>
  <si>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</si>
  <si>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</si>
  <si>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</si>
  <si>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</si>
  <si>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</si>
  <si>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</si>
  <si>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</si>
  <si>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</si>
  <si>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</si>
  <si>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</si>
  <si>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</si>
  <si>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</si>
  <si>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</si>
  <si>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</si>
  <si>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</si>
  <si>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</si>
  <si>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</si>
  <si>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</si>
  <si>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</si>
  <si>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</si>
  <si>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</si>
  <si>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</si>
  <si>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</si>
  <si>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</si>
  <si>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</si>
  <si>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</si>
  <si>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</si>
  <si>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</si>
  <si>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</si>
  <si>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</si>
  <si>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</si>
  <si>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</si>
  <si>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</si>
  <si>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</si>
  <si>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</si>
  <si>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</si>
  <si>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</si>
  <si>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</si>
  <si>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</si>
  <si>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</si>
  <si>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</si>
  <si>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</si>
  <si>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</si>
  <si>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</si>
  <si>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</si>
  <si>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</si>
  <si>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</si>
  <si>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</si>
  <si>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</si>
  <si>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</si>
  <si>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</si>
  <si>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</si>
  <si>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</si>
  <si>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</si>
  <si>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</si>
  <si>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</si>
  <si>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</si>
  <si>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</si>
  <si>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</si>
  <si>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</si>
  <si>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</si>
  <si>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</si>
  <si>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</si>
  <si>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</si>
  <si>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</si>
  <si>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</si>
  <si>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</si>
  <si>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</si>
  <si>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</si>
  <si>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</si>
  <si>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</si>
  <si>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</si>
  <si>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</si>
  <si>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</si>
  <si>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</si>
  <si>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</si>
  <si>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</si>
  <si>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</si>
  <si>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</si>
  <si>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</si>
  <si>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</si>
  <si>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</si>
  <si>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</si>
  <si>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</si>
  <si>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</si>
  <si>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</si>
  <si>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</si>
  <si>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</si>
  <si>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</si>
  <si>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</si>
  <si>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</si>
  <si>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</si>
  <si>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</si>
  <si>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</si>
  <si>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</si>
  <si>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</si>
  <si>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</si>
  <si>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</si>
  <si>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</si>
  <si>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</si>
  <si>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</si>
  <si>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</si>
  <si>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</si>
  <si>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</si>
  <si>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</si>
  <si>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</si>
  <si>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</si>
  <si>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</si>
  <si>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</si>
  <si>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</si>
  <si>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</si>
  <si>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</si>
  <si>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</si>
  <si>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</si>
  <si>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</si>
  <si>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</si>
  <si>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</si>
  <si>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</si>
  <si>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</si>
  <si>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</si>
  <si>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</si>
  <si>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</si>
  <si>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</si>
  <si>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</si>
  <si>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</si>
  <si>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</si>
  <si>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</si>
  <si>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</si>
  <si>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</si>
  <si>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</si>
  <si>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</si>
  <si>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</si>
  <si>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</si>
  <si>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</si>
  <si>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</si>
  <si>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</si>
  <si>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</si>
  <si>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</si>
  <si>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</si>
  <si>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</si>
  <si>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</si>
  <si>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</si>
  <si>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</si>
  <si>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</si>
  <si>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</si>
  <si>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</si>
  <si>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</si>
  <si>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</si>
  <si>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</si>
  <si>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</si>
  <si>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</si>
  <si>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</si>
  <si>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</si>
  <si>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</si>
  <si>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</si>
  <si>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</si>
  <si>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</si>
  <si>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</si>
  <si>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</si>
  <si>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</si>
  <si>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</si>
  <si>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</si>
  <si>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</si>
  <si>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</si>
  <si>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</si>
  <si>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</si>
  <si>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</si>
  <si>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</si>
  <si>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</si>
  <si>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</si>
  <si>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</si>
  <si>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</si>
  <si>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</si>
  <si>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</si>
  <si>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</si>
  <si>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</si>
  <si>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</si>
  <si>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</si>
  <si>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</si>
  <si>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</si>
  <si>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</si>
  <si>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</si>
  <si>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</si>
  <si>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</si>
  <si>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</si>
  <si>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</si>
  <si>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</si>
  <si>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</si>
  <si>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</si>
  <si>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</si>
  <si>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</si>
  <si>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</si>
  <si>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</si>
  <si>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</si>
  <si>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</si>
  <si>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</si>
  <si>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</si>
  <si>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</si>
  <si>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</si>
  <si>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</si>
  <si>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</si>
  <si>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</si>
  <si>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</si>
  <si>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</si>
  <si>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</si>
  <si>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</si>
  <si>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</si>
  <si>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</si>
  <si>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</si>
  <si>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</si>
  <si>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</si>
  <si>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</si>
  <si>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</si>
  <si>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</si>
  <si>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</si>
  <si>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</si>
  <si>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</si>
  <si>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</si>
  <si>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</si>
  <si>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</si>
  <si>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</si>
  <si>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</si>
  <si>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</si>
  <si>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</si>
  <si>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</si>
  <si>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</si>
  <si>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</si>
  <si>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</si>
  <si>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</si>
  <si>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</si>
  <si>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</si>
  <si>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</si>
  <si>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</si>
  <si>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</si>
  <si>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</si>
  <si>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</si>
  <si>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</si>
  <si>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</si>
  <si>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</si>
  <si>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</si>
  <si>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</si>
  <si>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</si>
  <si>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</si>
  <si>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</si>
  <si>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</si>
  <si>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</si>
  <si>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</si>
  <si>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</si>
  <si>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</si>
  <si>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</si>
  <si>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</si>
  <si>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</si>
  <si>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</si>
  <si>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</si>
  <si>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</si>
  <si>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</si>
  <si>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</si>
  <si>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</si>
  <si>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</si>
  <si>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</si>
  <si>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</si>
  <si>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</si>
  <si>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</si>
  <si>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</si>
  <si>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</si>
  <si>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</si>
  <si>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</si>
  <si>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</si>
  <si>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</si>
  <si>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</si>
  <si>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</si>
  <si>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</si>
  <si>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</si>
  <si>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</si>
  <si>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</si>
  <si>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</si>
  <si>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</si>
  <si>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</si>
  <si>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</si>
  <si>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</si>
  <si>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</si>
  <si>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</si>
  <si>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</si>
  <si>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</si>
  <si>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</si>
  <si>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</si>
  <si>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</si>
  <si>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</si>
  <si>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</si>
  <si>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</si>
  <si>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</si>
  <si>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</si>
  <si>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</si>
  <si>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</si>
  <si>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</si>
  <si>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</si>
  <si>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</si>
  <si>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</si>
  <si>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</si>
  <si>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</si>
  <si>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</si>
  <si>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</si>
  <si>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</si>
  <si>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</si>
  <si>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</si>
  <si>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</si>
  <si>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</si>
  <si>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</si>
  <si>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</si>
  <si>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</si>
  <si>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</si>
  <si>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</si>
  <si>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</si>
  <si>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</si>
  <si>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</si>
  <si>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</si>
  <si>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</si>
  <si>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</si>
  <si>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</si>
  <si>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</si>
  <si>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</si>
  <si>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</si>
  <si>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</si>
  <si>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</si>
  <si>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</si>
  <si>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</si>
  <si>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</si>
  <si>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</si>
  <si>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</si>
  <si>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</si>
  <si>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</si>
  <si>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</si>
  <si>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</si>
  <si>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</si>
  <si>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</si>
  <si>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</si>
  <si>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</si>
  <si>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</si>
  <si>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</si>
  <si>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</si>
  <si>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</si>
  <si>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</si>
  <si>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</si>
  <si>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</si>
  <si>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</si>
  <si>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</si>
  <si>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</si>
  <si>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</si>
  <si>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</si>
  <si>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</si>
  <si>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</si>
  <si>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</si>
  <si>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</si>
  <si>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</si>
  <si>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</si>
  <si>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</si>
  <si>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</si>
  <si>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</si>
  <si>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</si>
  <si>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</si>
  <si>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</si>
  <si>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</si>
  <si>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</si>
  <si>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</si>
  <si>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</si>
  <si>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</si>
  <si>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</si>
  <si>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</si>
  <si>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</si>
  <si>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</si>
  <si>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</si>
  <si>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</si>
  <si>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</si>
  <si>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</si>
  <si>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</si>
  <si>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</si>
  <si>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</si>
  <si>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</si>
  <si>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</si>
  <si>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</si>
  <si>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</si>
  <si>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</si>
  <si>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</si>
  <si>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</si>
  <si>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</si>
  <si>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</si>
  <si>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</si>
  <si>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</si>
  <si>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</si>
  <si>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</si>
  <si>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</si>
  <si>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</si>
  <si>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</si>
  <si>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</si>
  <si>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</si>
  <si>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</si>
  <si>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</si>
  <si>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</si>
  <si>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</si>
  <si>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</si>
  <si>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</si>
  <si>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</si>
  <si>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</si>
  <si>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</si>
  <si>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</si>
  <si>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</si>
  <si>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</si>
  <si>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</si>
  <si>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</si>
  <si>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</si>
  <si>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</si>
  <si>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</si>
  <si>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</si>
  <si>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</si>
  <si>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</si>
  <si>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</si>
  <si>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</si>
  <si>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</si>
  <si>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</si>
  <si>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</si>
  <si>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</si>
  <si>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</si>
  <si>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</si>
  <si>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</si>
  <si>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</si>
  <si>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</si>
  <si>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</si>
  <si>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</si>
  <si>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</si>
  <si>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</si>
  <si>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</si>
  <si>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</si>
  <si>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</si>
  <si>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</si>
  <si>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</si>
  <si>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</si>
  <si>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</si>
  <si>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</si>
  <si>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</si>
  <si>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</si>
  <si>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</si>
  <si>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</si>
  <si>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</si>
  <si>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</si>
  <si>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</si>
  <si>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</si>
  <si>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</si>
  <si>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</si>
  <si>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</si>
  <si>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</si>
  <si>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</si>
  <si>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</si>
  <si>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</si>
  <si>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</si>
  <si>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</si>
  <si>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</si>
  <si>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</si>
  <si>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</si>
  <si>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</si>
  <si>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</si>
  <si>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</si>
  <si>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</si>
  <si>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</si>
  <si>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</si>
  <si>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</si>
  <si>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</si>
  <si>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</si>
  <si>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</si>
  <si>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</si>
  <si>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</si>
  <si>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</si>
  <si>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</si>
  <si>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</si>
  <si>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</si>
  <si>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</si>
  <si>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</si>
  <si>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</si>
  <si>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</si>
  <si>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</si>
  <si>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</si>
  <si>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</si>
  <si>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</si>
  <si>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</si>
  <si>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</si>
  <si>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</si>
  <si>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</si>
  <si>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</si>
  <si>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</si>
  <si>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</si>
  <si>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</si>
  <si>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</si>
  <si>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</si>
  <si>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</si>
  <si>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</si>
  <si>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</si>
  <si>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</si>
  <si>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</si>
  <si>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</si>
  <si>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</si>
  <si>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</si>
  <si>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</si>
  <si>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</si>
  <si>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</si>
  <si>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</si>
  <si>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</si>
  <si>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</si>
  <si>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</si>
  <si>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</si>
  <si>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</si>
  <si>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</si>
  <si>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</si>
  <si>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</si>
  <si>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</si>
  <si>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</si>
  <si>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</si>
  <si>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</si>
  <si>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</si>
  <si>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</si>
  <si>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</si>
  <si>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</si>
  <si>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</si>
  <si>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</si>
  <si>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</si>
  <si>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</si>
  <si>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</si>
  <si>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</si>
  <si>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</si>
  <si>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</si>
  <si>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</si>
  <si>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</si>
  <si>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</si>
  <si>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</si>
  <si>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</si>
  <si>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</si>
  <si>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</si>
  <si>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</si>
  <si>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</si>
  <si>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</si>
  <si>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</si>
  <si>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</si>
  <si>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</si>
  <si>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</si>
  <si>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</si>
  <si>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</si>
  <si>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</si>
  <si>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</si>
  <si>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</si>
  <si>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</si>
  <si>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</si>
  <si>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</si>
  <si>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</si>
  <si>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</si>
  <si>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</si>
  <si>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</si>
  <si>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</si>
  <si>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</si>
  <si>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</si>
  <si>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</si>
  <si>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</si>
  <si>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</si>
  <si>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</si>
  <si>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</si>
  <si>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</si>
  <si>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</si>
  <si>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</si>
  <si>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</si>
  <si>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</si>
  <si>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</si>
  <si>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</si>
  <si>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</si>
  <si>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</si>
  <si>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</si>
  <si>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</si>
  <si>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</si>
  <si>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</si>
  <si>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</si>
  <si>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</si>
  <si>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</si>
  <si>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</si>
  <si>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</si>
  <si>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</si>
  <si>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</si>
  <si>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</si>
  <si>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</si>
  <si>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</si>
  <si>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</si>
  <si>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</si>
  <si>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</si>
  <si>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</si>
  <si>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</si>
  <si>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</si>
  <si>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</si>
  <si>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</si>
  <si>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</si>
  <si>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</si>
  <si>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</si>
  <si>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</si>
  <si>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</si>
  <si>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</si>
  <si>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</si>
  <si>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</si>
  <si>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</si>
  <si>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</si>
  <si>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</si>
  <si>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</si>
  <si>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</si>
  <si>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</si>
  <si>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</si>
  <si>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</si>
  <si>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</si>
  <si>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</si>
  <si>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</si>
  <si>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</si>
  <si>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</si>
  <si>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</si>
  <si>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</si>
  <si>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</si>
  <si>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</si>
  <si>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</si>
  <si>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</si>
  <si>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</si>
  <si>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</si>
  <si>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</si>
  <si>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</si>
  <si>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</si>
  <si>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</si>
  <si>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</si>
  <si>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</si>
  <si>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</si>
  <si>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</si>
  <si>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</si>
  <si>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</si>
  <si>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</si>
  <si>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</si>
  <si>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</si>
  <si>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</si>
  <si>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</si>
  <si>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</si>
  <si>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</si>
  <si>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</si>
  <si>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</si>
  <si>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</si>
  <si>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</si>
  <si>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</si>
  <si>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</si>
  <si>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</si>
  <si>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</si>
  <si>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</si>
  <si>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</si>
  <si>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</si>
  <si>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</si>
  <si>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</si>
  <si>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</si>
  <si>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</si>
  <si>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</si>
  <si>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</si>
  <si>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</si>
  <si>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</si>
  <si>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</si>
  <si>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</si>
  <si>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</si>
  <si>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</si>
  <si>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</si>
  <si>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</si>
  <si>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</si>
  <si>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</si>
  <si>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</si>
  <si>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</si>
  <si>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</si>
  <si>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</si>
  <si>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</si>
  <si>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</si>
  <si>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</si>
  <si>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</si>
  <si>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</si>
  <si>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</si>
  <si>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</si>
  <si>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</si>
  <si>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</si>
  <si>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</si>
  <si>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</si>
  <si>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</si>
  <si>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</si>
  <si>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</si>
  <si>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</si>
  <si>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</si>
  <si>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</si>
  <si>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</si>
  <si>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</si>
  <si>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</si>
  <si>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</si>
  <si>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</si>
  <si>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</si>
  <si>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</si>
  <si>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</si>
  <si>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</si>
  <si>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</si>
  <si>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</si>
  <si>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</si>
  <si>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</si>
  <si>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</si>
  <si>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</si>
  <si>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</si>
  <si>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</si>
  <si>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</si>
  <si>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</si>
  <si>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</si>
  <si>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</si>
  <si>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</si>
  <si>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</si>
  <si>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</si>
  <si>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</si>
  <si>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</si>
  <si>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</si>
  <si>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</si>
  <si>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</si>
  <si>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</si>
  <si>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</si>
  <si>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</si>
  <si>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</si>
  <si>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</si>
  <si>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</si>
  <si>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</si>
  <si>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</si>
  <si>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</si>
  <si>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</si>
  <si>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</si>
  <si>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</si>
  <si>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</si>
  <si>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</si>
  <si>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</si>
  <si>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</si>
  <si>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</si>
  <si>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</si>
  <si>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</si>
  <si>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</si>
  <si>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</si>
  <si>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</si>
  <si>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</si>
  <si>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</si>
  <si>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</si>
  <si>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</si>
  <si>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</si>
  <si>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</si>
  <si>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</si>
  <si>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</si>
  <si>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</si>
  <si>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</si>
  <si>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</si>
  <si>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</si>
  <si>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</si>
  <si>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</si>
  <si>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</si>
  <si>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</si>
  <si>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</si>
  <si>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</si>
  <si>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</si>
  <si>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</si>
  <si>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</si>
  <si>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</si>
  <si>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</si>
  <si>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</si>
  <si>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</si>
  <si>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</si>
  <si>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</si>
  <si>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</si>
  <si>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</si>
  <si>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</si>
  <si>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</si>
  <si>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</si>
  <si>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</si>
  <si>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</si>
  <si>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</si>
  <si>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</si>
  <si>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</si>
  <si>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</si>
  <si>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</si>
  <si>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</si>
  <si>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</si>
  <si>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</si>
  <si>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</si>
  <si>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</si>
  <si>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</si>
  <si>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</si>
  <si>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</si>
  <si>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</si>
  <si>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</si>
  <si>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</si>
  <si>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</si>
  <si>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</si>
  <si>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</si>
  <si>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</si>
  <si>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</si>
  <si>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</si>
  <si>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</si>
  <si>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</si>
  <si>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</si>
  <si>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</si>
  <si>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</si>
  <si>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</si>
  <si>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</si>
  <si>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</si>
  <si>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</si>
  <si>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</si>
  <si>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</si>
  <si>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</si>
  <si>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</si>
  <si>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</si>
  <si>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</si>
  <si>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</si>
  <si>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</si>
  <si>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</si>
  <si>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</si>
  <si>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</si>
  <si>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</si>
  <si>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</si>
  <si>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</si>
  <si>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</si>
  <si>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</si>
  <si>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</si>
  <si>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</si>
  <si>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</si>
  <si>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</si>
  <si>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</si>
  <si>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</si>
  <si>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</si>
  <si>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</si>
  <si>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</si>
  <si>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</si>
  <si>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</si>
  <si>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</si>
  <si>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</si>
  <si>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</si>
  <si>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</si>
  <si>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</si>
  <si>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</si>
  <si>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</si>
  <si>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</si>
  <si>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</si>
  <si>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</si>
  <si>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</si>
  <si>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</si>
  <si>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</si>
  <si>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</si>
  <si>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</si>
  <si>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</si>
  <si>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</si>
  <si>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</si>
  <si>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</si>
  <si>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</si>
  <si>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</si>
  <si>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</si>
  <si>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</si>
  <si>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</si>
  <si>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</si>
  <si>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</si>
  <si>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</si>
  <si>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</si>
  <si>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</si>
  <si>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</si>
  <si>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</si>
  <si>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</si>
  <si>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</si>
  <si>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</si>
  <si>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</si>
  <si>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</si>
  <si>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</si>
  <si>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</si>
  <si>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</si>
  <si>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</si>
  <si>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</si>
  <si>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</si>
  <si>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</si>
  <si>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</si>
  <si>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</si>
  <si>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</si>
  <si>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</si>
  <si>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</si>
  <si>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</si>
  <si>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</si>
  <si>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</si>
  <si>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</si>
  <si>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</si>
  <si>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</si>
  <si>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</si>
  <si>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</si>
  <si>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</si>
  <si>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</si>
  <si>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</si>
  <si>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</si>
  <si>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</si>
  <si>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</si>
  <si>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</si>
  <si>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</si>
  <si>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</si>
  <si>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</si>
  <si>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</si>
  <si>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</si>
  <si>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</si>
  <si>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</si>
  <si>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</si>
  <si>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</si>
  <si>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</si>
  <si>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</si>
  <si>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</si>
  <si>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</si>
  <si>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</si>
  <si>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</si>
  <si>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</si>
  <si>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</si>
  <si>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</si>
  <si>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</si>
  <si>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</si>
  <si>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</si>
  <si>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</si>
  <si>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</si>
  <si>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</si>
  <si>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</si>
  <si>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</si>
  <si>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</si>
  <si>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</si>
  <si>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</si>
  <si>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</si>
  <si>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</si>
  <si>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</si>
  <si>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</si>
  <si>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</si>
  <si>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</si>
  <si>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</si>
  <si>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</si>
  <si>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</si>
  <si>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</si>
  <si>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</si>
  <si>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</si>
  <si>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</si>
  <si>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</si>
  <si>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</si>
  <si>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</si>
  <si>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</si>
  <si>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</si>
  <si>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</si>
  <si>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</si>
  <si>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</si>
  <si>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</si>
  <si>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</si>
  <si>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</si>
  <si>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</si>
  <si>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</si>
  <si>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</si>
  <si>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</si>
  <si>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</si>
  <si>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</si>
  <si>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</si>
  <si>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</si>
  <si>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</si>
  <si>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</si>
  <si>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</si>
  <si>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</si>
  <si>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</si>
  <si>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</si>
  <si>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</si>
  <si>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</si>
  <si>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</si>
  <si>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</si>
  <si>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</si>
  <si>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</si>
  <si>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</si>
  <si>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</si>
  <si>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</si>
  <si>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</si>
  <si>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</si>
  <si>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</si>
  <si>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</si>
  <si>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</si>
  <si>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</si>
  <si>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</si>
  <si>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</si>
  <si>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</si>
  <si>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</si>
  <si>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</si>
  <si>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</si>
  <si>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</si>
  <si>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</si>
  <si>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</si>
  <si>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</si>
  <si>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</si>
  <si>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</si>
  <si>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</si>
  <si>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</si>
  <si>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</si>
  <si>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</si>
  <si>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</si>
  <si>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</si>
  <si>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</si>
  <si>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</si>
  <si>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</si>
  <si>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</si>
  <si>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</si>
  <si>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</si>
  <si>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</si>
  <si>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</si>
  <si>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</si>
  <si>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</si>
  <si>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</si>
  <si>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</si>
  <si>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</si>
  <si>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</si>
  <si>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</si>
  <si>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</si>
  <si>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</si>
  <si>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</si>
  <si>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</si>
  <si>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</si>
  <si>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</si>
  <si>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</si>
  <si>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</si>
  <si>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</si>
  <si>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</si>
  <si>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</si>
  <si>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</si>
  <si>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</si>
  <si>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</si>
  <si>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</si>
  <si>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</si>
  <si>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</si>
  <si>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</si>
  <si>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</si>
  <si>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</si>
  <si>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</si>
  <si>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</si>
  <si>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</si>
  <si>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</si>
  <si>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</si>
  <si>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</si>
  <si>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</si>
  <si>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</si>
  <si>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</si>
  <si>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</si>
  <si>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</si>
  <si>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</si>
  <si>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</si>
  <si>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</si>
  <si>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</si>
  <si>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</si>
  <si>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</si>
  <si>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</si>
  <si>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</si>
  <si>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</si>
  <si>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</si>
  <si>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</si>
  <si>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</si>
  <si>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</si>
  <si>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</si>
  <si>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</si>
  <si>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</si>
  <si>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</si>
  <si>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</si>
  <si>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</si>
  <si>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</si>
  <si>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</si>
  <si>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</si>
  <si>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</si>
  <si>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</si>
  <si>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</si>
  <si>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</si>
  <si>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</si>
  <si>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</si>
  <si>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</si>
  <si>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</si>
  <si>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</si>
  <si>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</si>
  <si>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</si>
  <si>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</si>
  <si>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</si>
  <si>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</si>
  <si>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</si>
  <si>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</si>
  <si>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</si>
  <si>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</si>
  <si>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</si>
  <si>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</si>
  <si>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</si>
  <si>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</si>
  <si>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</si>
  <si>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</si>
  <si>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</si>
  <si>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</si>
  <si>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</si>
  <si>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</si>
  <si>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</si>
  <si>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</si>
  <si>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</si>
  <si>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</si>
  <si>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</si>
  <si>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</si>
  <si>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</si>
  <si>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</si>
  <si>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</si>
  <si>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</si>
  <si>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</si>
  <si>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</si>
  <si>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</si>
  <si>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</si>
  <si>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</si>
  <si>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</si>
  <si>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</si>
  <si>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</si>
  <si>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</si>
  <si>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</si>
  <si>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</si>
  <si>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</si>
  <si>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</si>
  <si>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</si>
  <si>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</si>
  <si>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</si>
  <si>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</si>
  <si>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</si>
  <si>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</si>
  <si>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</si>
  <si>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</si>
  <si>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</si>
  <si>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</si>
  <si>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</si>
  <si>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</si>
  <si>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</si>
  <si>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</si>
  <si>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</si>
  <si>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</si>
  <si>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</si>
  <si>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</si>
  <si>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</si>
  <si>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</si>
  <si>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</si>
  <si>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</si>
  <si>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</si>
  <si>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</si>
  <si>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</si>
  <si>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</si>
  <si>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</si>
  <si>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</si>
  <si>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</si>
  <si>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</si>
  <si>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</si>
  <si>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</si>
  <si>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</si>
  <si>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</si>
  <si>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</si>
  <si>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</si>
  <si>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</si>
  <si>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</si>
  <si>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</si>
  <si>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</si>
  <si>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</si>
  <si>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</si>
  <si>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</si>
  <si>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</si>
  <si>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</si>
  <si>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</si>
  <si>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</si>
  <si>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</si>
  <si>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</si>
  <si>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</si>
  <si>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</si>
  <si>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</si>
  <si>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</si>
  <si>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</si>
  <si>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</si>
  <si>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</si>
  <si>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</si>
  <si>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</si>
  <si>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</si>
  <si>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</si>
  <si>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</si>
  <si>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</si>
  <si>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</si>
  <si>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</si>
  <si>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</si>
  <si>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</si>
  <si>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</si>
  <si>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</si>
  <si>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</si>
  <si>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</si>
  <si>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</si>
  <si>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</si>
  <si>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</si>
  <si>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</si>
  <si>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</si>
  <si>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</si>
  <si>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</si>
  <si>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</si>
  <si>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</si>
  <si>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</si>
  <si>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</si>
  <si>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</si>
  <si>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</si>
  <si>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</si>
  <si>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</si>
  <si>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</si>
  <si>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</si>
  <si>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</si>
  <si>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</si>
  <si>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</si>
  <si>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</si>
  <si>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</si>
  <si>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</si>
  <si>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</si>
  <si>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</si>
  <si>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</si>
  <si>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</si>
  <si>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</si>
  <si>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</si>
  <si>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</si>
  <si>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</si>
  <si>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</si>
  <si>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</si>
  <si>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</si>
  <si>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</si>
  <si>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</si>
  <si>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</si>
  <si>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</si>
  <si>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</si>
  <si>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</si>
  <si>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</si>
  <si>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</si>
  <si>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</si>
  <si>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</si>
  <si>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</si>
  <si>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</si>
  <si>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</si>
  <si>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</si>
  <si>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</si>
  <si>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</si>
  <si>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</si>
  <si>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</si>
  <si>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</si>
  <si>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</si>
  <si>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</si>
  <si>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</si>
  <si>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</si>
  <si>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</si>
  <si>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</si>
  <si>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</si>
  <si>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</si>
  <si>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</si>
  <si>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</si>
  <si>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</si>
  <si>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</si>
  <si>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</si>
  <si>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</si>
  <si>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</si>
  <si>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</si>
  <si>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</si>
  <si>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</si>
  <si>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</si>
  <si>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</si>
  <si>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</si>
  <si>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</si>
  <si>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</si>
  <si>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</si>
  <si>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</si>
  <si>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</si>
  <si>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</si>
  <si>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</si>
  <si>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</si>
  <si>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</si>
  <si>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</si>
  <si>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</si>
  <si>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</si>
  <si>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</si>
  <si>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</si>
  <si>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</si>
  <si>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</si>
  <si>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</si>
  <si>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</si>
  <si>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</si>
  <si>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</si>
  <si>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</si>
  <si>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</si>
  <si>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</si>
  <si>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</si>
  <si>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</si>
  <si>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</si>
  <si>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</si>
  <si>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</si>
  <si>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</si>
  <si>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</si>
  <si>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</si>
  <si>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</si>
  <si>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</si>
  <si>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</si>
  <si>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</si>
  <si>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</si>
  <si>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</si>
  <si>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</si>
  <si>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</si>
  <si>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</si>
  <si>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</si>
  <si>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</si>
  <si>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</si>
  <si>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</si>
  <si>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</si>
  <si>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</si>
  <si>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</si>
  <si>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</si>
  <si>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</si>
  <si>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</si>
  <si>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</si>
  <si>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</si>
  <si>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</si>
  <si>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</si>
  <si>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</si>
  <si>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</si>
  <si>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</si>
  <si>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</si>
  <si>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</si>
  <si>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</si>
  <si>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</si>
  <si>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</si>
  <si>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</si>
  <si>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</si>
  <si>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</si>
  <si>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</si>
  <si>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</si>
  <si>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</si>
  <si>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</si>
  <si>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</si>
  <si>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</si>
  <si>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</si>
  <si>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</si>
  <si>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</si>
  <si>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</si>
  <si>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</si>
  <si>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</si>
  <si>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</si>
  <si>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</si>
  <si>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</si>
  <si>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</si>
  <si>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</si>
  <si>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</si>
  <si>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</si>
  <si>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</si>
  <si>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</si>
  <si>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</si>
  <si>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</si>
  <si>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</si>
  <si>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</si>
  <si>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</si>
  <si>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</si>
  <si>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</si>
  <si>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</si>
  <si>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</si>
  <si>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</si>
  <si>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</si>
  <si>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</si>
  <si>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</si>
  <si>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</si>
  <si>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</si>
  <si>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</si>
  <si>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</si>
  <si>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</si>
  <si>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</si>
  <si>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</si>
  <si>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</si>
  <si>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</si>
  <si>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</si>
  <si>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</si>
  <si>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</si>
  <si>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</si>
  <si>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</si>
  <si>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</si>
  <si>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</si>
  <si>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</si>
  <si>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</si>
  <si>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</si>
  <si>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</si>
  <si>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</si>
  <si>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</si>
  <si>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</si>
  <si>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</si>
  <si>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</si>
  <si>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</si>
  <si>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</si>
  <si>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</si>
  <si>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</si>
  <si>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</si>
  <si>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</si>
  <si>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</si>
  <si>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</si>
  <si>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</si>
  <si>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</si>
  <si>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</si>
  <si>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</si>
  <si>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</si>
  <si>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</si>
  <si>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</si>
  <si>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</si>
  <si>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</si>
  <si>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</si>
  <si>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</si>
  <si>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</si>
  <si>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</si>
  <si>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</si>
  <si>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</si>
  <si>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</si>
  <si>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</si>
  <si>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</si>
  <si>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</si>
  <si>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</si>
  <si>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</si>
  <si>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</si>
  <si>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</si>
  <si>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</si>
  <si>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</si>
  <si>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</si>
  <si>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</si>
  <si>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</si>
  <si>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</si>
  <si>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</si>
  <si>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</si>
  <si>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</si>
  <si>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</si>
  <si>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</si>
  <si>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</si>
  <si>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</si>
  <si>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</si>
  <si>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</si>
  <si>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</si>
  <si>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</si>
  <si>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</si>
  <si>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</si>
  <si>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</si>
  <si>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</si>
  <si>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</si>
  <si>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</si>
  <si>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</si>
  <si>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</si>
  <si>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</si>
  <si>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</si>
  <si>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</si>
  <si>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</si>
  <si>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</si>
  <si>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</si>
  <si>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</si>
  <si>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</si>
  <si>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</si>
  <si>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</si>
  <si>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</si>
  <si>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</si>
  <si>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</si>
  <si>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</si>
  <si>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</si>
  <si>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</si>
  <si>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</si>
  <si>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</si>
  <si>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</si>
  <si>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</si>
  <si>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</si>
  <si>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</si>
  <si>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</si>
  <si>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</si>
  <si>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</si>
  <si>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</si>
  <si>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</si>
  <si>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</si>
  <si>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</si>
  <si>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</si>
  <si>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</si>
  <si>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</si>
  <si>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</si>
  <si>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</si>
  <si>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</si>
  <si>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</si>
  <si>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</si>
  <si>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</si>
  <si>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</si>
  <si>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</si>
  <si>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</si>
  <si>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</si>
  <si>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</si>
  <si>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</si>
  <si>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</si>
  <si>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</si>
  <si>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</si>
  <si>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</si>
  <si>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</si>
  <si>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</si>
  <si>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</si>
  <si>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</si>
  <si>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</si>
  <si>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</si>
  <si>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</si>
  <si>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</si>
  <si>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</si>
  <si>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</si>
  <si>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</si>
  <si>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</si>
  <si>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</si>
  <si>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</si>
  <si>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</si>
  <si>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</si>
  <si>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</si>
  <si>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</si>
  <si>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</si>
  <si>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</si>
  <si>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</si>
  <si>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</si>
  <si>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</si>
  <si>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</si>
  <si>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</si>
  <si>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</si>
  <si>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</si>
  <si>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</si>
  <si>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</si>
  <si>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</si>
  <si>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</si>
  <si>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</si>
  <si>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</si>
  <si>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</si>
  <si>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</si>
  <si>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</si>
  <si>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</si>
  <si>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</si>
  <si>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</si>
  <si>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</si>
  <si>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</si>
  <si>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</si>
  <si>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</si>
  <si>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</si>
  <si>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</si>
  <si>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</si>
  <si>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</si>
  <si>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</si>
  <si>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</si>
  <si>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</si>
  <si>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</si>
  <si>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</si>
  <si>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</si>
  <si>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</si>
  <si>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</si>
  <si>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</si>
  <si>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</si>
  <si>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</si>
  <si>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</si>
  <si>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</si>
  <si>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</si>
  <si>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</si>
  <si>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</si>
  <si>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</si>
  <si>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</si>
  <si>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</si>
  <si>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</si>
  <si>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</si>
  <si>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</si>
  <si>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</si>
  <si>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</si>
  <si>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</si>
  <si>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</si>
  <si>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</si>
  <si>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</si>
  <si>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</si>
  <si>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</si>
  <si>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</si>
  <si>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</si>
  <si>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</si>
  <si>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</si>
  <si>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</si>
  <si>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</si>
  <si>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</si>
  <si>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</si>
  <si>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</si>
  <si>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</si>
  <si>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</si>
  <si>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</si>
  <si>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</si>
  <si>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</si>
  <si>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</si>
  <si>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</si>
  <si>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</si>
  <si>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</si>
  <si>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</si>
  <si>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</si>
  <si>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</si>
  <si>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</si>
  <si>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</si>
  <si>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</si>
  <si>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</si>
  <si>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</si>
  <si>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</si>
  <si>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</si>
  <si>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</si>
  <si>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</si>
  <si>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</si>
  <si>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</si>
  <si>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</si>
  <si>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</si>
  <si>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</si>
  <si>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</si>
  <si>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</si>
  <si>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</si>
  <si>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</si>
  <si>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</si>
  <si>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</si>
  <si>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</si>
  <si>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</si>
  <si>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</si>
  <si>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</si>
  <si>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</si>
  <si>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</si>
  <si>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</si>
  <si>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</si>
  <si>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</si>
  <si>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</si>
  <si>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</si>
  <si>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</si>
  <si>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</si>
  <si>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</si>
  <si>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</si>
  <si>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</si>
  <si>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</si>
  <si>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</si>
  <si>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</si>
  <si>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</si>
  <si>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</si>
  <si>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</si>
  <si>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</si>
  <si>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</si>
  <si>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</si>
  <si>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</si>
  <si>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</si>
  <si>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</si>
  <si>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</si>
  <si>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</si>
  <si>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</si>
  <si>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</si>
  <si>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</si>
  <si>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</si>
  <si>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</si>
  <si>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</si>
  <si>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</si>
  <si>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</si>
  <si>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</si>
  <si>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</si>
  <si>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</si>
  <si>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</si>
  <si>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</si>
  <si>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</si>
  <si>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</si>
  <si>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</si>
  <si>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</si>
  <si>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</si>
  <si>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</si>
  <si>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</si>
  <si>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</si>
  <si>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</si>
  <si>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</si>
  <si>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</si>
  <si>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</si>
  <si>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</si>
  <si>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</si>
  <si>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</si>
  <si>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</si>
  <si>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</si>
  <si>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</si>
  <si>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</si>
  <si>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</si>
  <si>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</si>
  <si>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</si>
  <si>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</si>
  <si>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</si>
  <si>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</si>
  <si>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</si>
  <si>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</si>
  <si>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</si>
  <si>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</si>
  <si>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</si>
  <si>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</si>
  <si>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</si>
  <si>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</si>
  <si>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</si>
  <si>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</si>
  <si>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</si>
  <si>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</si>
  <si>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</si>
  <si>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</si>
  <si>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</si>
  <si>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</si>
  <si>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</si>
  <si>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</si>
  <si>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</si>
  <si>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</si>
  <si>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</si>
  <si>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</si>
  <si>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</si>
  <si>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</si>
  <si>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</si>
  <si>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</si>
  <si>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</si>
  <si>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</si>
  <si>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</si>
  <si>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</si>
  <si>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</si>
  <si>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</si>
  <si>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</si>
  <si>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</si>
  <si>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</si>
  <si>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</si>
  <si>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</si>
  <si>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</si>
  <si>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</si>
  <si>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</si>
  <si>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</si>
  <si>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</si>
  <si>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</si>
  <si>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</si>
  <si>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</si>
  <si>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</si>
  <si>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</si>
  <si>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</si>
  <si>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</si>
  <si>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</si>
  <si>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</si>
  <si>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</si>
  <si>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</si>
  <si>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</si>
  <si>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</si>
  <si>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</si>
  <si>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</si>
  <si>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</si>
  <si>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</si>
  <si>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</si>
  <si>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</si>
  <si>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</si>
  <si>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</si>
  <si>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</si>
  <si>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</si>
  <si>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</si>
  <si>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</si>
  <si>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</si>
  <si>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</si>
  <si>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</si>
  <si>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</si>
  <si>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</si>
  <si>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</si>
  <si>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</si>
  <si>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</si>
  <si>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</si>
  <si>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</si>
  <si>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</si>
  <si>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</si>
  <si>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</si>
  <si>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</si>
  <si>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</si>
  <si>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</si>
  <si>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</si>
  <si>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</si>
  <si>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</si>
  <si>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</si>
  <si>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</si>
  <si>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</si>
  <si>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</si>
  <si>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</si>
  <si>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</si>
  <si>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</si>
  <si>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</si>
  <si>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</si>
  <si>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</si>
  <si>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</si>
  <si>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</si>
  <si>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</si>
  <si>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</si>
  <si>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</si>
  <si>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</si>
  <si>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</si>
  <si>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</si>
  <si>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</si>
  <si>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</si>
  <si>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</si>
  <si>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</si>
  <si>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</si>
  <si>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</si>
  <si>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</si>
  <si>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</si>
  <si>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</si>
  <si>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</si>
  <si>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</si>
  <si>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</si>
  <si>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</si>
  <si>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</si>
  <si>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</si>
  <si>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</si>
  <si>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</si>
  <si>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</si>
  <si>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</si>
  <si>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</si>
  <si>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</si>
  <si>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</si>
  <si>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</si>
  <si>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</si>
  <si>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</si>
  <si>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</si>
  <si>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</si>
  <si>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</si>
  <si>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</si>
  <si>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</si>
  <si>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</si>
  <si>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</si>
  <si>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</si>
  <si>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</si>
  <si>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</si>
  <si>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</si>
  <si>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</si>
  <si>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</si>
  <si>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</si>
  <si>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</si>
  <si>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</si>
  <si>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</si>
  <si>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</si>
  <si>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</si>
  <si>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</si>
  <si>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</si>
  <si>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</si>
  <si>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</si>
  <si>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</si>
  <si>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</si>
  <si>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</si>
  <si>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</si>
  <si>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</si>
  <si>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</si>
  <si>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</si>
  <si>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</si>
  <si>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</si>
  <si>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</si>
  <si>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</si>
  <si>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</si>
  <si>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</si>
  <si>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</si>
  <si>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</si>
  <si>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</si>
  <si>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</si>
  <si>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</si>
  <si>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</si>
  <si>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</si>
  <si>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</si>
  <si>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</si>
  <si>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</si>
  <si>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</si>
  <si>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</si>
  <si>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</si>
  <si>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</si>
  <si>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</si>
  <si>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</si>
  <si>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</si>
  <si>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</si>
  <si>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</si>
  <si>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</si>
  <si>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</si>
  <si>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</si>
  <si>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</si>
  <si>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</si>
  <si>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</si>
  <si>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</si>
  <si>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</si>
  <si>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</si>
  <si>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</si>
  <si>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</si>
  <si>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</si>
  <si>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</si>
  <si>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</si>
  <si>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</si>
  <si>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</si>
  <si>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</si>
  <si>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</si>
  <si>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</si>
  <si>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</si>
  <si>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</si>
  <si>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</si>
  <si>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</si>
  <si>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</si>
  <si>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</si>
  <si>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</si>
  <si>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</si>
  <si>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</si>
  <si>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</si>
  <si>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</si>
  <si>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</si>
  <si>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</si>
  <si>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</si>
  <si>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</si>
  <si>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</si>
  <si>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</si>
  <si>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</si>
  <si>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</si>
  <si>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</si>
  <si>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</si>
  <si>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</si>
  <si>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</si>
  <si>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</si>
  <si>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</si>
  <si>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</si>
  <si>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</si>
  <si>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</si>
  <si>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</si>
  <si>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</si>
  <si>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</si>
  <si>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</si>
  <si>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</si>
  <si>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</si>
  <si>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</si>
  <si>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</si>
  <si>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</si>
  <si>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</si>
  <si>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</si>
  <si>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</si>
  <si>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</si>
  <si>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</si>
  <si>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</si>
  <si>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</si>
  <si>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</si>
  <si>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</si>
  <si>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</si>
  <si>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</si>
  <si>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</si>
  <si>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</si>
  <si>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</si>
  <si>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</si>
  <si>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</si>
  <si>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</si>
  <si>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</si>
  <si>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</si>
  <si>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</si>
  <si>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</si>
  <si>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</si>
  <si>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</si>
  <si>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</si>
  <si>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</si>
  <si>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</si>
  <si>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</si>
  <si>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</si>
  <si>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</si>
  <si>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</si>
  <si>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</si>
  <si>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</si>
  <si>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</si>
  <si>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</si>
  <si>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</si>
  <si>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</si>
  <si>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</si>
  <si>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</si>
  <si>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</si>
  <si>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</si>
  <si>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</si>
  <si>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</si>
  <si>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</si>
  <si>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</si>
  <si>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</si>
  <si>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</si>
  <si>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</si>
  <si>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</si>
  <si>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</si>
  <si>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</si>
  <si>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</si>
  <si>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</si>
  <si>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</si>
  <si>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</si>
  <si>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</si>
  <si>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</si>
  <si>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</si>
  <si>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</si>
  <si>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</si>
  <si>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</si>
  <si>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</si>
  <si>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</si>
  <si>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</si>
  <si>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</si>
  <si>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</si>
  <si>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</si>
  <si>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</si>
  <si>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</si>
  <si>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</si>
  <si>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</si>
  <si>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</si>
  <si>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</si>
  <si>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</si>
  <si>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</si>
  <si>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</si>
  <si>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</si>
  <si>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</si>
  <si>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</si>
  <si>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</si>
  <si>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</si>
  <si>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</si>
  <si>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</si>
  <si>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</si>
  <si>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</si>
  <si>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</si>
  <si>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</si>
  <si>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</si>
  <si>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</si>
  <si>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</si>
  <si>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</si>
  <si>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</si>
  <si>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</si>
  <si>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</si>
  <si>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</si>
  <si>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</si>
  <si>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</si>
  <si>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</si>
  <si>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</si>
  <si>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</si>
  <si>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</si>
  <si>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</si>
  <si>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</si>
  <si>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</si>
  <si>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</si>
  <si>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</si>
  <si>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</si>
  <si>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</si>
  <si>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</si>
  <si>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</si>
  <si>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</si>
  <si>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</si>
  <si>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</si>
  <si>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</si>
  <si>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</si>
  <si>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</si>
  <si>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</si>
  <si>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</si>
  <si>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</si>
  <si>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</si>
  <si>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</si>
  <si>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</si>
  <si>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</si>
  <si>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</si>
  <si>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</si>
  <si>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</si>
  <si>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</si>
  <si>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</si>
  <si>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</si>
  <si>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</si>
  <si>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</si>
  <si>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</si>
  <si>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</si>
  <si>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</si>
  <si>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</si>
  <si>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</si>
  <si>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</si>
  <si>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</si>
  <si>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</si>
  <si>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</si>
  <si>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</si>
  <si>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</si>
  <si>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</si>
  <si>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</si>
  <si>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</si>
  <si>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</si>
  <si>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</si>
  <si>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</si>
  <si>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</si>
  <si>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</si>
  <si>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</si>
  <si>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</si>
  <si>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</si>
  <si>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</si>
  <si>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</si>
  <si>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</si>
  <si>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</si>
  <si>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</si>
  <si>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</si>
  <si>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</si>
  <si>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</si>
  <si>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</si>
  <si>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</si>
  <si>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</si>
  <si>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</si>
  <si>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</si>
  <si>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</si>
  <si>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</si>
  <si>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</si>
  <si>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</si>
  <si>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</si>
  <si>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</si>
  <si>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</si>
  <si>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</si>
  <si>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</si>
  <si>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</si>
  <si>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</si>
  <si>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</si>
  <si>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</si>
  <si>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</si>
  <si>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</si>
  <si>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</si>
  <si>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</si>
  <si>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</si>
  <si>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</si>
  <si>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</si>
  <si>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</si>
  <si>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</si>
  <si>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</si>
  <si>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</si>
  <si>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</si>
  <si>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</si>
  <si>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</si>
  <si>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</si>
  <si>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</si>
  <si>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</si>
  <si>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</si>
  <si>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</si>
  <si>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</si>
  <si>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</si>
  <si>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</si>
  <si>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</si>
  <si>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</si>
  <si>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</si>
  <si>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</si>
  <si>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</si>
  <si>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</si>
  <si>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</si>
  <si>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</si>
  <si>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</si>
  <si>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</si>
  <si>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</si>
  <si>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</si>
  <si>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</si>
  <si>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</si>
  <si>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</si>
  <si>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</si>
  <si>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</si>
  <si>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</si>
  <si>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</si>
  <si>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</si>
  <si>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</si>
  <si>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</si>
  <si>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</si>
  <si>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</si>
  <si>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</si>
  <si>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</si>
  <si>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</si>
  <si>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</si>
  <si>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</si>
  <si>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</si>
  <si>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</si>
  <si>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</si>
  <si>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</si>
  <si>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</si>
  <si>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</si>
  <si>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</si>
  <si>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</si>
  <si>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</si>
  <si>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</si>
  <si>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</si>
  <si>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</si>
  <si>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</si>
  <si>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</si>
  <si>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</si>
  <si>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</si>
  <si>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</si>
  <si>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</si>
  <si>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</si>
  <si>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</si>
  <si>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</si>
  <si>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</si>
  <si>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</si>
  <si>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</si>
  <si>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</si>
  <si>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</si>
  <si>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</si>
  <si>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</si>
  <si>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</si>
  <si>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</si>
  <si>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</si>
  <si>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</si>
  <si>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</si>
  <si>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</si>
  <si>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</si>
  <si>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</si>
  <si>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</si>
  <si>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</si>
  <si>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</si>
  <si>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</si>
  <si>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</si>
  <si>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</si>
  <si>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</si>
  <si>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</si>
  <si>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</si>
  <si>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</si>
  <si>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</si>
  <si>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</si>
  <si>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</si>
  <si>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</si>
  <si>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</si>
  <si>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</si>
  <si>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</si>
  <si>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</si>
  <si>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</si>
  <si>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</si>
  <si>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</si>
  <si>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</si>
  <si>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</si>
  <si>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</si>
  <si>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</si>
  <si>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</si>
  <si>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</si>
  <si>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</si>
  <si>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</si>
  <si>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</si>
  <si>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</si>
  <si>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</si>
  <si>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</si>
  <si>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</si>
  <si>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</si>
  <si>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</si>
  <si>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</si>
  <si>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</si>
  <si>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</si>
  <si>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</si>
  <si>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</si>
  <si>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</si>
  <si>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</si>
  <si>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</si>
  <si>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</si>
  <si>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</si>
  <si>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</si>
  <si>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</si>
  <si>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</si>
  <si>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</si>
  <si>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</si>
  <si>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</si>
  <si>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</si>
  <si>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</si>
  <si>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</si>
  <si>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</si>
  <si>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</si>
  <si>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</si>
  <si>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</si>
  <si>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</si>
  <si>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</si>
  <si>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</si>
  <si>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</si>
  <si>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</si>
  <si>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</si>
  <si>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</si>
  <si>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</si>
  <si>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</si>
  <si>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</si>
  <si>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</si>
  <si>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</si>
  <si>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</si>
  <si>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</si>
  <si>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</si>
  <si>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</si>
  <si>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</si>
  <si>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</si>
  <si>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</si>
  <si>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</si>
  <si>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</si>
  <si>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</si>
  <si>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</si>
  <si>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</si>
  <si>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</si>
  <si>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</si>
  <si>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</si>
  <si>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</si>
  <si>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</si>
  <si>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</si>
  <si>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</si>
  <si>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</si>
  <si>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</si>
  <si>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</si>
  <si>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</si>
  <si>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</si>
  <si>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</si>
  <si>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</si>
  <si>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</si>
  <si>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</si>
  <si>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</si>
  <si>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</si>
  <si>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</si>
  <si>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</si>
  <si>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</si>
  <si>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</si>
  <si>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</si>
  <si>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</si>
  <si>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</si>
  <si>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</si>
  <si>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</si>
  <si>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</si>
  <si>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</si>
  <si>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</si>
  <si>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</si>
  <si>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</si>
  <si>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</si>
  <si>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</si>
  <si>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</si>
  <si>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</si>
  <si>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</si>
  <si>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</si>
  <si>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</si>
  <si>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</si>
  <si>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</si>
  <si>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</si>
  <si>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</si>
  <si>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</si>
  <si>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</si>
  <si>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</si>
  <si>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</si>
  <si>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</si>
  <si>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</si>
  <si>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</si>
  <si>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</si>
  <si>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</si>
  <si>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</si>
  <si>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</si>
  <si>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</si>
  <si>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</si>
  <si>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</si>
  <si>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</si>
  <si>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</si>
  <si>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</si>
  <si>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</si>
  <si>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</si>
  <si>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</si>
  <si>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</si>
  <si>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</si>
  <si>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</si>
  <si>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</si>
  <si>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</si>
  <si>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</si>
  <si>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</si>
  <si>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</si>
  <si>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</si>
  <si>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</si>
  <si>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</si>
  <si>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</si>
  <si>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</si>
  <si>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</si>
  <si>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</si>
  <si>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</si>
  <si>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</si>
  <si>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</si>
  <si>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</si>
  <si>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</si>
  <si>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</si>
  <si>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</si>
  <si>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</si>
  <si>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</si>
  <si>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</si>
  <si>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</si>
  <si>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</si>
  <si>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</si>
  <si>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</si>
  <si>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</si>
  <si>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</si>
  <si>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</si>
  <si>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</si>
  <si>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</si>
  <si>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</si>
  <si>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</si>
  <si>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</si>
  <si>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</si>
  <si>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</si>
  <si>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</si>
  <si>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</si>
  <si>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</si>
  <si>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</si>
  <si>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</si>
  <si>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</si>
  <si>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</si>
  <si>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</si>
  <si>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</si>
  <si>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</si>
  <si>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</si>
  <si>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</si>
  <si>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</si>
  <si>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</si>
  <si>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</si>
  <si>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</si>
  <si>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</si>
  <si>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</si>
  <si>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</si>
  <si>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</si>
  <si>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</si>
  <si>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</si>
  <si>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</si>
  <si>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</si>
  <si>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</si>
  <si>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</si>
  <si>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</si>
  <si>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</si>
  <si>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</si>
  <si>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</si>
  <si>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</si>
  <si>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</si>
  <si>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</si>
  <si>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</si>
  <si>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</si>
  <si>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</si>
  <si>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</si>
  <si>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</si>
  <si>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</si>
  <si>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</si>
  <si>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</si>
  <si>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</si>
  <si>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</si>
  <si>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</si>
  <si>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</si>
  <si>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</si>
  <si>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</si>
  <si>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</si>
  <si>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</si>
  <si>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</si>
  <si>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</si>
  <si>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</si>
  <si>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</si>
  <si>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</si>
  <si>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</si>
  <si>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</si>
  <si>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</si>
  <si>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</si>
  <si>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</si>
  <si>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</si>
  <si>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</si>
  <si>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</si>
  <si>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</si>
  <si>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</si>
  <si>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</si>
  <si>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</si>
  <si>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</si>
  <si>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</si>
  <si>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</si>
  <si>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</si>
  <si>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</si>
  <si>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</si>
  <si>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</si>
  <si>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</si>
  <si>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</si>
  <si>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</si>
  <si>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</si>
  <si>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</si>
  <si>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</si>
  <si>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</si>
  <si>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</si>
  <si>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</si>
  <si>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</si>
  <si>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</si>
  <si>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</si>
  <si>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</si>
  <si>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</si>
  <si>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</si>
  <si>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</si>
  <si>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</si>
  <si>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</si>
  <si>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</si>
  <si>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</si>
  <si>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</si>
  <si>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</si>
  <si>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</si>
  <si>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</si>
  <si>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</si>
  <si>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</si>
  <si>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</si>
  <si>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</si>
  <si>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</si>
  <si>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</si>
  <si>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</si>
  <si>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</si>
  <si>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</si>
  <si>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</si>
  <si>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</si>
  <si>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</si>
  <si>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</si>
  <si>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</si>
  <si>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</si>
  <si>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</si>
  <si>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</si>
  <si>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</si>
  <si>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</si>
  <si>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</si>
  <si>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</si>
  <si>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</si>
  <si>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</si>
  <si>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</si>
  <si>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</si>
  <si>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</si>
  <si>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</si>
  <si>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</si>
  <si>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</si>
  <si>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</si>
  <si>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</si>
  <si>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</si>
  <si>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</si>
  <si>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</si>
  <si>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</si>
  <si>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</si>
  <si>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</si>
  <si>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</si>
  <si>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</si>
  <si>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</si>
  <si>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</si>
  <si>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</si>
  <si>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</si>
  <si>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</si>
  <si>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</si>
  <si>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</si>
  <si>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</si>
  <si>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</si>
  <si>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</si>
  <si>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</si>
  <si>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</si>
  <si>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</si>
  <si>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</si>
  <si>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</si>
  <si>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</si>
  <si>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</si>
  <si>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</si>
  <si>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</si>
  <si>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</si>
  <si>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</si>
  <si>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</si>
  <si>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</si>
  <si>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</si>
  <si>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</si>
  <si>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</si>
  <si>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</si>
  <si>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</si>
  <si>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</si>
  <si>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</si>
  <si>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</si>
  <si>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</si>
  <si>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</si>
  <si>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</si>
  <si>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</si>
  <si>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</si>
  <si>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</si>
  <si>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</si>
  <si>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</si>
  <si>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</si>
  <si>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</si>
  <si>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</si>
  <si>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</si>
  <si>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</si>
  <si>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</si>
  <si>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</si>
  <si>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</si>
  <si>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</si>
  <si>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</si>
  <si>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</si>
  <si>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</si>
  <si>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</si>
  <si>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</si>
  <si>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</si>
  <si>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</si>
  <si>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</si>
  <si>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</si>
  <si>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</si>
  <si>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</si>
  <si>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</si>
  <si>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</si>
  <si>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</si>
  <si>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</si>
  <si>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</si>
  <si>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</si>
  <si>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</si>
  <si>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</si>
  <si>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</si>
  <si>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</si>
  <si>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</si>
  <si>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</si>
  <si>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</si>
  <si>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</si>
  <si>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</si>
  <si>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</si>
  <si>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</si>
  <si>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</si>
  <si>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</si>
  <si>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</si>
  <si>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</si>
  <si>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</si>
  <si>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</si>
  <si>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</si>
  <si>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</si>
  <si>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</si>
  <si>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</si>
  <si>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</si>
  <si>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</si>
  <si>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</si>
  <si>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</si>
  <si>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</si>
  <si>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</si>
  <si>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</si>
  <si>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</si>
  <si>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</si>
  <si>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</si>
  <si>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</si>
  <si>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</si>
  <si>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</si>
  <si>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</si>
  <si>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</si>
  <si>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</si>
  <si>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</si>
  <si>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</si>
  <si>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</si>
  <si>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</si>
  <si>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</si>
  <si>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</si>
  <si>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</si>
  <si>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</si>
  <si>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</si>
  <si>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</si>
  <si>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</si>
  <si>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</si>
  <si>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</si>
  <si>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</si>
  <si>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</si>
  <si>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</si>
  <si>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</si>
  <si>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</si>
  <si>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</si>
  <si>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</si>
  <si>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</si>
  <si>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</si>
  <si>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</si>
  <si>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</si>
  <si>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</si>
  <si>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</si>
  <si>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</si>
  <si>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</si>
  <si>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</si>
  <si>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</si>
  <si>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</si>
  <si>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</si>
  <si>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</si>
  <si>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</si>
  <si>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</si>
  <si>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</si>
  <si>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</si>
  <si>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</si>
  <si>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</si>
  <si>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</si>
  <si>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</si>
  <si>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</si>
  <si>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</si>
  <si>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</si>
  <si>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</si>
  <si>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</si>
  <si>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</si>
  <si>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</si>
  <si>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</si>
  <si>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</si>
  <si>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</si>
  <si>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</si>
  <si>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</si>
  <si>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</si>
  <si>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</si>
  <si>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</si>
  <si>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</si>
  <si>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</si>
  <si>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</si>
  <si>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</si>
  <si>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</si>
  <si>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</si>
  <si>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</si>
  <si>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</si>
  <si>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</si>
  <si>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</si>
  <si>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</si>
  <si>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</si>
  <si>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</si>
  <si>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</si>
  <si>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</si>
  <si>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</si>
  <si>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</si>
  <si>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</si>
  <si>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</si>
  <si>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</si>
  <si>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</si>
  <si>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</si>
  <si>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</si>
  <si>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</si>
  <si>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</si>
  <si>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</si>
  <si>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</si>
  <si>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</si>
  <si>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</si>
  <si>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</si>
  <si>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</si>
  <si>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</si>
  <si>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</si>
  <si>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</si>
  <si>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</si>
  <si>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</si>
  <si>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</si>
  <si>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</si>
  <si>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</si>
  <si>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</si>
  <si>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</si>
  <si>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</si>
  <si>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</si>
  <si>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</si>
  <si>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</si>
  <si>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</si>
  <si>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</si>
  <si>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</si>
  <si>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</si>
  <si>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</si>
  <si>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</si>
  <si>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</si>
  <si>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</si>
  <si>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</si>
  <si>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</si>
  <si>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</si>
  <si>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</si>
  <si>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</si>
  <si>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</si>
  <si>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</si>
  <si>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</si>
  <si>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</si>
  <si>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</si>
  <si>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</si>
  <si>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</si>
  <si>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</si>
  <si>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</si>
  <si>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</si>
  <si>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</si>
  <si>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</si>
  <si>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</si>
  <si>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</si>
  <si>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</si>
  <si>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</si>
  <si>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</si>
  <si>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</si>
  <si>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</si>
  <si>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</si>
  <si>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</si>
  <si>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</si>
  <si>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</si>
  <si>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</si>
  <si>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</si>
  <si>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</si>
  <si>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</si>
  <si>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</si>
  <si>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</si>
  <si>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</si>
  <si>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</si>
  <si>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</si>
  <si>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</si>
  <si>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</si>
  <si>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</si>
  <si>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</si>
  <si>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</si>
  <si>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</si>
  <si>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</si>
  <si>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</si>
  <si>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</si>
  <si>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</si>
  <si>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</si>
  <si>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</si>
  <si>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</si>
  <si>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</si>
  <si>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</si>
  <si>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</si>
  <si>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</si>
  <si>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</si>
  <si>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</si>
  <si>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</si>
  <si>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</si>
  <si>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</si>
  <si>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</si>
  <si>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</si>
  <si>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</si>
  <si>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</si>
  <si>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</si>
  <si>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</si>
  <si>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</si>
  <si>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</si>
  <si>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</si>
  <si>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</si>
  <si>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</si>
  <si>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</si>
  <si>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</si>
  <si>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</si>
  <si>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</si>
  <si>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</si>
  <si>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</si>
  <si>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</si>
  <si>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</si>
  <si>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</si>
  <si>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</si>
  <si>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</si>
  <si>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</si>
  <si>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</si>
  <si>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</si>
  <si>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</si>
  <si>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</si>
  <si>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</si>
  <si>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</si>
  <si>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</si>
  <si>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</si>
  <si>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</si>
  <si>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</si>
  <si>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</si>
  <si>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</si>
  <si>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</si>
  <si>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</si>
  <si>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</si>
  <si>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</si>
  <si>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</si>
  <si>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</si>
  <si>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</si>
  <si>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</si>
  <si>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</si>
  <si>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</si>
  <si>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</si>
  <si>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</si>
  <si>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</si>
  <si>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</si>
  <si>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</si>
  <si>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</si>
  <si>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</si>
  <si>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</si>
  <si>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</si>
  <si>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</si>
  <si>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</si>
  <si>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</si>
  <si>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</si>
  <si>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</si>
  <si>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</si>
  <si>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</si>
  <si>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</si>
  <si>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</si>
  <si>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</si>
  <si>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</si>
  <si>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</si>
  <si>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</si>
  <si>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</si>
  <si>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</si>
  <si>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</si>
  <si>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</si>
  <si>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</si>
  <si>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</si>
  <si>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</si>
  <si>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</si>
  <si>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</si>
  <si>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</si>
  <si>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</si>
  <si>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</si>
  <si>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</si>
  <si>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</si>
  <si>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</si>
  <si>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</si>
  <si>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</si>
  <si>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</si>
  <si>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</si>
  <si>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</si>
  <si>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</si>
  <si>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</si>
  <si>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</si>
  <si>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</si>
  <si>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</si>
  <si>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</si>
  <si>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</si>
  <si>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</si>
  <si>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</si>
  <si>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</si>
  <si>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</si>
  <si>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</si>
  <si>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</si>
  <si>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</si>
  <si>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</si>
  <si>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</si>
  <si>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</si>
  <si>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</si>
  <si>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</si>
  <si>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</si>
  <si>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</si>
  <si>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</si>
  <si>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</si>
  <si>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</si>
  <si>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</si>
  <si>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</si>
  <si>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</si>
  <si>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</si>
  <si>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</si>
  <si>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</si>
  <si>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</si>
  <si>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</si>
  <si>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</si>
  <si>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</si>
  <si>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</si>
  <si>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</si>
  <si>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</si>
  <si>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</si>
  <si>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</si>
  <si>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</si>
  <si>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</si>
  <si>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</si>
  <si>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</si>
  <si>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</si>
  <si>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</si>
  <si>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</si>
  <si>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</si>
  <si>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</si>
  <si>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</si>
  <si>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</si>
  <si>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</si>
  <si>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</si>
  <si>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</si>
  <si>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</si>
  <si>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</si>
  <si>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</si>
  <si>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</si>
  <si>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</si>
  <si>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</si>
  <si>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</si>
  <si>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</si>
  <si>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</si>
  <si>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</si>
  <si>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</si>
  <si>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</si>
  <si>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</si>
  <si>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</si>
  <si>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</si>
  <si>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</si>
  <si>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</si>
  <si>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</si>
  <si>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</si>
  <si>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</si>
  <si>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</si>
  <si>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</si>
  <si>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</si>
  <si>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</si>
  <si>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</si>
  <si>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</si>
  <si>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</si>
  <si>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</si>
  <si>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</si>
  <si>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</si>
  <si>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</si>
  <si>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</si>
  <si>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</si>
  <si>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</si>
  <si>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</si>
  <si>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</si>
  <si>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</si>
  <si>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</si>
  <si>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</si>
  <si>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</si>
  <si>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</si>
  <si>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</si>
  <si>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</si>
  <si>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</si>
  <si>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</si>
  <si>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</si>
  <si>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</si>
  <si>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</si>
  <si>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</si>
  <si>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</si>
  <si>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</si>
  <si>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</si>
  <si>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</si>
  <si>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</si>
  <si>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</si>
  <si>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</si>
  <si>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</si>
  <si>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</si>
  <si>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</si>
  <si>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</si>
  <si>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</si>
  <si>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</si>
  <si>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</si>
  <si>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</si>
  <si>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</si>
  <si>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</si>
  <si>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</si>
  <si>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</si>
  <si>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</si>
  <si>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</si>
  <si>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</si>
  <si>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</si>
  <si>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</si>
  <si>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</si>
  <si>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</si>
  <si>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</si>
  <si>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</si>
  <si>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</si>
  <si>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</si>
  <si>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</si>
  <si>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</si>
  <si>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</si>
  <si>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</si>
  <si>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</si>
  <si>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</si>
  <si>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</si>
  <si>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</si>
  <si>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</si>
  <si>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</si>
  <si>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</si>
  <si>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</si>
  <si>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</si>
  <si>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</si>
  <si>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</si>
  <si>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</si>
  <si>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</si>
  <si>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</si>
  <si>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</si>
  <si>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</si>
  <si>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</si>
  <si>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</si>
  <si>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</si>
  <si>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</si>
  <si>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</si>
  <si>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</si>
  <si>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</si>
  <si>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</si>
  <si>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</si>
  <si>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</si>
  <si>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</si>
  <si>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</si>
  <si>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</si>
  <si>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</si>
  <si>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</si>
  <si>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</si>
  <si>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</si>
  <si>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</si>
  <si>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</si>
  <si>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</si>
  <si>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</si>
  <si>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</si>
  <si>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</si>
  <si>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</si>
  <si>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</si>
  <si>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</si>
  <si>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</si>
  <si>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</si>
  <si>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</si>
  <si>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</si>
  <si>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</si>
  <si>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</si>
  <si>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</si>
  <si>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</si>
  <si>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</si>
  <si>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</si>
  <si>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</si>
  <si>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</si>
  <si>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</si>
  <si>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</si>
  <si>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</si>
  <si>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</si>
  <si>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</si>
  <si>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</si>
  <si>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</si>
  <si>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</si>
  <si>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</si>
  <si>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</si>
  <si>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</si>
  <si>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</si>
  <si>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</si>
  <si>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</si>
  <si>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</si>
  <si>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</si>
  <si>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</si>
  <si>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</si>
  <si>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</si>
  <si>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</si>
  <si>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</si>
  <si>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</si>
  <si>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</si>
  <si>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</si>
  <si>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</si>
  <si>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</si>
  <si>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</si>
  <si>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</si>
  <si>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</si>
  <si>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</si>
  <si>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</si>
  <si>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</si>
  <si>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</si>
  <si>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</si>
  <si>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</si>
  <si>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</si>
  <si>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</si>
  <si>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</si>
  <si>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</si>
  <si>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</si>
  <si>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</si>
  <si>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</si>
  <si>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</si>
  <si>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</si>
  <si>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</si>
  <si>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</si>
  <si>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</si>
  <si>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</si>
  <si>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</si>
  <si>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</si>
  <si>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</si>
  <si>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</si>
  <si>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</si>
  <si>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</si>
  <si>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</si>
  <si>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</si>
  <si>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</si>
  <si>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</si>
  <si>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</si>
  <si>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</si>
  <si>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</si>
  <si>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</si>
  <si>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</si>
  <si>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</si>
  <si>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</si>
  <si>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</si>
  <si>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</si>
  <si>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</si>
  <si>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</si>
  <si>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</si>
  <si>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</si>
  <si>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</si>
  <si>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</si>
  <si>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</si>
  <si>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</si>
  <si>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</si>
  <si>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</si>
  <si>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</si>
  <si>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</si>
  <si>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</si>
  <si>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</si>
  <si>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</si>
  <si>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</si>
  <si>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</si>
  <si>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</si>
  <si>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</si>
  <si>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</si>
  <si>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</si>
  <si>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</si>
  <si>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</si>
  <si>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</si>
  <si>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</si>
  <si>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</si>
  <si>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</si>
  <si>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</si>
  <si>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</si>
  <si>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</si>
  <si>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</si>
  <si>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</si>
  <si>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</si>
  <si>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</si>
  <si>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</si>
  <si>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</si>
  <si>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</si>
  <si>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</si>
  <si>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</si>
  <si>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</si>
  <si>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</si>
  <si>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</si>
  <si>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</si>
  <si>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</si>
  <si>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</si>
  <si>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</si>
  <si>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</si>
  <si>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</si>
  <si>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</si>
  <si>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</si>
  <si>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</si>
  <si>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</si>
  <si>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</si>
  <si>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</si>
  <si>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</si>
  <si>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</si>
  <si>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</si>
  <si>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</si>
  <si>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</si>
  <si>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</si>
  <si>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</si>
  <si>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</si>
  <si>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</si>
  <si>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</si>
  <si>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</si>
  <si>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</si>
  <si>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</si>
  <si>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</si>
  <si>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</si>
  <si>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</si>
  <si>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</si>
  <si>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</si>
  <si>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</si>
  <si>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</si>
  <si>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</si>
  <si>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</si>
  <si>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</si>
  <si>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</si>
  <si>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</si>
  <si>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</si>
  <si>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</si>
  <si>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</si>
  <si>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</si>
  <si>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</si>
  <si>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</si>
  <si>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</si>
  <si>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</si>
  <si>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</si>
  <si>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</si>
  <si>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</si>
  <si>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</si>
  <si>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</si>
  <si>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</si>
  <si>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</si>
  <si>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</si>
  <si>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</si>
  <si>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</si>
  <si>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</si>
  <si>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</si>
  <si>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</si>
  <si>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</si>
  <si>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</si>
  <si>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</si>
  <si>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</si>
  <si>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</si>
  <si>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</si>
  <si>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</si>
  <si>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</si>
  <si>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</si>
  <si>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</si>
  <si>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</si>
  <si>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</si>
  <si>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</si>
  <si>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</si>
  <si>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</si>
  <si>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</si>
  <si>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</si>
  <si>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</si>
  <si>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</si>
  <si>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</si>
  <si>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</si>
  <si>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</si>
  <si>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</si>
  <si>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</si>
  <si>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</si>
  <si>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</si>
  <si>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</si>
  <si>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</si>
  <si>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</si>
  <si>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</si>
  <si>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</si>
  <si>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</si>
  <si>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</si>
  <si>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</si>
  <si>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</si>
  <si>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</si>
  <si>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</si>
  <si>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</si>
  <si>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</si>
  <si>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</si>
  <si>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</si>
  <si>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</si>
  <si>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</si>
  <si>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</si>
  <si>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</si>
  <si>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</si>
  <si>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</si>
  <si>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</si>
  <si>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</si>
  <si>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</si>
  <si>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</si>
  <si>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</si>
  <si>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</si>
  <si>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</si>
  <si>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</si>
  <si>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</si>
  <si>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</si>
  <si>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</si>
  <si>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</si>
  <si>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</si>
  <si>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</si>
  <si>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</si>
  <si>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</si>
  <si>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</si>
  <si>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</si>
  <si>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</si>
  <si>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</si>
  <si>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</si>
  <si>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</si>
  <si>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</si>
  <si>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</si>
  <si>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</si>
  <si>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</si>
  <si>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</si>
  <si>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</si>
  <si>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</si>
  <si>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</si>
  <si>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</si>
  <si>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</si>
  <si>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</si>
  <si>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</si>
  <si>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</si>
  <si>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</si>
  <si>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</si>
  <si>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</si>
  <si>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</si>
  <si>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</si>
  <si>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</si>
  <si>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</si>
  <si>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</si>
  <si>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</si>
  <si>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</si>
  <si>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</si>
  <si>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</si>
  <si>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</si>
  <si>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</si>
  <si>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</si>
  <si>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</si>
  <si>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</si>
  <si>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</si>
  <si>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</si>
  <si>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</si>
  <si>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</si>
  <si>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</si>
  <si>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</si>
  <si>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</si>
  <si>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</si>
  <si>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</si>
  <si>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</si>
  <si>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</si>
  <si>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</si>
  <si>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</si>
  <si>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</si>
  <si>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</si>
  <si>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</si>
  <si>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</si>
  <si>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</si>
  <si>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</si>
  <si>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</si>
  <si>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</si>
  <si>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</si>
  <si>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</si>
  <si>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</si>
  <si>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</si>
  <si>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</si>
  <si>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</si>
  <si>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</si>
  <si>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</si>
  <si>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</si>
  <si>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</si>
  <si>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</si>
  <si>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</si>
  <si>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</si>
  <si>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</si>
  <si>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</si>
  <si>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</si>
  <si>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</si>
  <si>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</si>
  <si>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</si>
  <si>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</si>
  <si>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</si>
  <si>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</si>
  <si>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</si>
  <si>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</si>
  <si>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</si>
  <si>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</si>
  <si>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</si>
  <si>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</si>
  <si>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</si>
  <si>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</si>
  <si>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</si>
  <si>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</si>
  <si>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</si>
  <si>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</si>
  <si>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</si>
  <si>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</si>
  <si>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</si>
  <si>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</si>
  <si>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</si>
  <si>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</si>
  <si>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</si>
  <si>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</si>
  <si>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</si>
  <si>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</si>
  <si>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</si>
  <si>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</si>
  <si>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</si>
  <si>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</si>
  <si>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</si>
  <si>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</si>
  <si>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</si>
  <si>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</si>
  <si>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</si>
  <si>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</si>
  <si>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</si>
  <si>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</si>
  <si>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</si>
  <si>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</si>
  <si>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</si>
  <si>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</si>
  <si>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</si>
  <si>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</si>
  <si>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</si>
  <si>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</si>
  <si>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</si>
  <si>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</si>
  <si>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</si>
  <si>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</si>
  <si>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</si>
  <si>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</si>
  <si>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</si>
  <si>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</si>
  <si>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</si>
  <si>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</si>
  <si>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</si>
  <si>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</si>
  <si>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</si>
  <si>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</si>
  <si>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</si>
  <si>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</si>
  <si>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</si>
  <si>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</si>
  <si>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</si>
  <si>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</si>
  <si>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</si>
  <si>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</si>
  <si>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</si>
  <si>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</si>
  <si>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</si>
  <si>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</si>
  <si>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</si>
  <si>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</si>
  <si>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</si>
  <si>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</si>
  <si>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</si>
  <si>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</si>
  <si>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</si>
  <si>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</si>
  <si>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</si>
  <si>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</si>
  <si>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</si>
  <si>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</si>
  <si>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</si>
  <si>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</si>
  <si>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</si>
  <si>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</si>
  <si>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</si>
  <si>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</si>
  <si>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</si>
  <si>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</si>
  <si>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</si>
  <si>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</si>
  <si>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</si>
  <si>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</si>
  <si>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</si>
  <si>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</si>
  <si>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</si>
  <si>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</si>
  <si>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</si>
  <si>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</si>
  <si>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</si>
  <si>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</si>
  <si>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</si>
  <si>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</si>
  <si>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</si>
  <si>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</si>
  <si>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</si>
  <si>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</si>
  <si>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</si>
  <si>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</si>
  <si>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</si>
  <si>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</si>
  <si>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</si>
  <si>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</si>
  <si>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</si>
  <si>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</si>
  <si>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</si>
  <si>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</si>
  <si>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</si>
  <si>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</si>
  <si>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</si>
  <si>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</si>
  <si>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</si>
  <si>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</si>
  <si>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</si>
  <si>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</si>
  <si>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</si>
  <si>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</si>
  <si>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</si>
  <si>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</si>
  <si>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</si>
  <si>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</si>
  <si>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</si>
  <si>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</si>
  <si>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</si>
  <si>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</si>
  <si>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</si>
  <si>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</si>
  <si>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</si>
  <si>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</si>
  <si>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</si>
  <si>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</si>
  <si>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</si>
  <si>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</si>
  <si>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</si>
  <si>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</si>
  <si>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</si>
  <si>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</si>
  <si>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</si>
  <si>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</si>
  <si>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</si>
  <si>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</si>
  <si>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</si>
  <si>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</si>
  <si>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</si>
  <si>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</si>
  <si>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</si>
  <si>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</si>
  <si>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</si>
  <si>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</si>
  <si>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</si>
  <si>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</si>
  <si>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</si>
  <si>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</si>
  <si>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</si>
  <si>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</si>
  <si>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</si>
  <si>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</si>
  <si>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</si>
  <si>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</si>
  <si>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</si>
  <si>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</si>
  <si>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</si>
  <si>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</si>
  <si>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</si>
  <si>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</si>
  <si>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</si>
  <si>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</si>
  <si>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</si>
  <si>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</si>
  <si>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</si>
  <si>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</si>
  <si>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</si>
  <si>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</si>
  <si>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</si>
  <si>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</si>
  <si>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</si>
  <si>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</si>
  <si>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</si>
  <si>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</si>
  <si>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</si>
  <si>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</si>
  <si>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</si>
  <si>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</si>
  <si>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</si>
  <si>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</si>
  <si>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</si>
  <si>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</si>
  <si>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</si>
  <si>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</si>
  <si>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</si>
  <si>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</si>
  <si>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</si>
  <si>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</si>
  <si>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</si>
  <si>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</si>
  <si>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</si>
  <si>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</si>
  <si>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</si>
  <si>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</si>
  <si>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</si>
  <si>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</si>
  <si>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</si>
  <si>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</si>
  <si>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</si>
  <si>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</si>
  <si>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</si>
  <si>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</si>
  <si>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</si>
  <si>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</si>
  <si>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</si>
  <si>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</si>
  <si>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</si>
  <si>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</si>
  <si>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</si>
  <si>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</si>
  <si>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</si>
  <si>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</si>
  <si>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</si>
  <si>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</si>
  <si>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</si>
  <si>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</si>
  <si>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</si>
  <si>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</si>
  <si>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</si>
  <si>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</si>
  <si>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</si>
  <si>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</si>
  <si>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</si>
  <si>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</si>
  <si>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</si>
  <si>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</si>
  <si>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</si>
  <si>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</si>
  <si>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</si>
  <si>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</si>
  <si>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</si>
  <si>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</si>
  <si>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</si>
  <si>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</si>
  <si>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</si>
  <si>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</si>
  <si>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</si>
  <si>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</si>
  <si>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</si>
  <si>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</si>
  <si>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</si>
  <si>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</si>
  <si>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</si>
  <si>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</si>
  <si>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</si>
  <si>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</si>
  <si>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</si>
  <si>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</si>
  <si>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</si>
  <si>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</si>
  <si>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</si>
  <si>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</si>
  <si>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</si>
  <si>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</si>
  <si>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</si>
  <si>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</si>
  <si>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</si>
  <si>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</si>
  <si>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</si>
  <si>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</si>
  <si>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</si>
  <si>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</si>
  <si>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</si>
  <si>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</si>
  <si>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</si>
  <si>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</si>
  <si>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</si>
  <si>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</si>
  <si>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</si>
  <si>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</si>
  <si>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</si>
  <si>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</si>
  <si>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</si>
  <si>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</si>
  <si>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</si>
  <si>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</si>
  <si>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</si>
  <si>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</si>
  <si>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</si>
  <si>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</si>
  <si>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</si>
  <si>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</si>
  <si>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</si>
  <si>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</si>
  <si>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</si>
  <si>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</si>
  <si>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</si>
  <si>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</si>
  <si>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</si>
  <si>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</si>
  <si>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</si>
  <si>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</si>
  <si>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</si>
  <si>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</si>
  <si>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</si>
  <si>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</si>
  <si>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</si>
  <si>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</si>
  <si>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</si>
  <si>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</si>
  <si>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</si>
  <si>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</si>
  <si>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</si>
  <si>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</si>
  <si>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</si>
  <si>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</si>
  <si>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</si>
  <si>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</si>
  <si>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</si>
  <si>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</si>
  <si>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</si>
  <si>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</si>
  <si>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</si>
  <si>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</si>
  <si>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</si>
  <si>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</si>
  <si>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</si>
  <si>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</si>
  <si>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</si>
  <si>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</si>
  <si>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</si>
  <si>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</si>
  <si>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</si>
  <si>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</si>
  <si>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</si>
  <si>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</si>
  <si>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</si>
  <si>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</si>
  <si>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</si>
  <si>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</si>
  <si>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</si>
  <si>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</si>
  <si>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</si>
  <si>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</si>
  <si>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</si>
  <si>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</si>
  <si>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</si>
  <si>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</si>
  <si>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</si>
  <si>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</si>
  <si>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</si>
  <si>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</si>
  <si>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</si>
  <si>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</si>
  <si>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</si>
  <si>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</si>
  <si>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</si>
  <si>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</si>
  <si>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</si>
  <si>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</si>
  <si>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</si>
  <si>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</si>
  <si>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</si>
  <si>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</si>
  <si>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</si>
  <si>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</si>
  <si>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</si>
  <si>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</si>
  <si>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</si>
  <si>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</si>
  <si>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</si>
  <si>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</si>
  <si>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</si>
  <si>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</si>
  <si>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</si>
  <si>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</si>
  <si>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</si>
  <si>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</si>
  <si>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</si>
  <si>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</si>
  <si>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</si>
  <si>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</si>
  <si>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</si>
  <si>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</si>
  <si>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</si>
  <si>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</si>
  <si>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</si>
  <si>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</si>
  <si>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</si>
  <si>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</si>
  <si>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</si>
  <si>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</si>
  <si>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</si>
  <si>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</si>
  <si>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</si>
  <si>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</si>
  <si>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</si>
  <si>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</si>
  <si>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</si>
  <si>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</si>
  <si>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</si>
  <si>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</si>
  <si>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</si>
  <si>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</si>
  <si>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</si>
  <si>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</si>
  <si>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</si>
  <si>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</si>
  <si>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</si>
  <si>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</si>
  <si>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</si>
  <si>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</si>
  <si>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</si>
  <si>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</si>
  <si>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</si>
  <si>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</si>
  <si>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</si>
  <si>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</si>
  <si>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</si>
  <si>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</si>
  <si>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</si>
  <si>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</si>
  <si>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</si>
  <si>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</si>
  <si>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</si>
  <si>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</si>
  <si>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</si>
  <si>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</si>
  <si>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</si>
  <si>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</si>
  <si>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</si>
  <si>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</si>
  <si>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</si>
  <si>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</si>
  <si>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</si>
  <si>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</si>
  <si>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</si>
  <si>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</si>
  <si>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</si>
  <si>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</si>
  <si>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</si>
  <si>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</si>
  <si>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</si>
  <si>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</si>
  <si>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</si>
  <si>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</si>
  <si>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</si>
  <si>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</si>
  <si>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</si>
  <si>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</si>
  <si>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</si>
  <si>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</si>
  <si>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</si>
  <si>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</si>
  <si>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</si>
  <si>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</si>
  <si>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</si>
  <si>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</si>
  <si>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</si>
  <si>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</si>
  <si>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</si>
  <si>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</si>
  <si>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</si>
  <si>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</si>
  <si>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</si>
  <si>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</si>
  <si>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</si>
  <si>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</si>
  <si>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</si>
  <si>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</si>
  <si>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</si>
  <si>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</si>
  <si>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</si>
  <si>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</si>
  <si>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</si>
  <si>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</si>
  <si>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</si>
  <si>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</si>
  <si>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</si>
  <si>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</si>
  <si>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</si>
  <si>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</si>
  <si>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</si>
  <si>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</si>
  <si>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</si>
  <si>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</si>
  <si>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</si>
  <si>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</si>
  <si>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</si>
  <si>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</si>
  <si>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</si>
  <si>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</si>
  <si>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</si>
  <si>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</si>
  <si>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</si>
  <si>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</si>
  <si>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</si>
  <si>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</si>
  <si>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</si>
  <si>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</si>
  <si>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</si>
  <si>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</si>
  <si>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</si>
  <si>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</si>
  <si>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</si>
  <si>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</si>
  <si>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</si>
  <si>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</si>
  <si>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</si>
  <si>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</si>
  <si>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</si>
  <si>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</si>
  <si>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</si>
  <si>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</si>
  <si>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</si>
  <si>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</si>
  <si>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</si>
  <si>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</si>
  <si>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</si>
  <si>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</si>
  <si>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</si>
  <si>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</si>
  <si>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</si>
  <si>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</si>
  <si>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</si>
  <si>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</si>
  <si>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</si>
  <si>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</si>
  <si>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</si>
  <si>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</si>
  <si>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</si>
  <si>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</si>
  <si>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</si>
  <si>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</si>
  <si>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</si>
  <si>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</si>
  <si>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</si>
  <si>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</si>
  <si>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</si>
  <si>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</si>
  <si>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</si>
  <si>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</si>
  <si>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</si>
  <si>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</si>
  <si>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</si>
  <si>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</si>
  <si>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</si>
  <si>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</si>
  <si>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</si>
  <si>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</si>
  <si>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</si>
  <si>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</si>
  <si>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</si>
  <si>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</si>
  <si>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</si>
  <si>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</si>
  <si>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</si>
  <si>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</si>
  <si>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</si>
  <si>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</si>
  <si>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</si>
  <si>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</si>
  <si>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</si>
  <si>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</si>
  <si>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</si>
  <si>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</si>
  <si>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</si>
  <si>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</si>
  <si>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</si>
  <si>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</si>
  <si>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</si>
  <si>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</si>
  <si>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</si>
  <si>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</si>
  <si>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</si>
  <si>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</si>
  <si>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</si>
  <si>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</si>
  <si>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</si>
  <si>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</si>
  <si>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</si>
  <si>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</si>
  <si>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</si>
  <si>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</si>
  <si>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</si>
  <si>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</si>
  <si>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</si>
  <si>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</si>
  <si>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</si>
  <si>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</si>
  <si>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</si>
  <si>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</si>
  <si>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</si>
  <si>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</si>
  <si>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</si>
  <si>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</si>
  <si>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</si>
  <si>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</si>
  <si>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</si>
  <si>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</si>
  <si>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</si>
  <si>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</si>
  <si>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</si>
  <si>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</si>
  <si>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</si>
  <si>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</si>
  <si>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</si>
  <si>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</si>
  <si>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</si>
  <si>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</si>
  <si>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</si>
  <si>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</si>
  <si>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</si>
  <si>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</si>
  <si>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</si>
  <si>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</si>
  <si>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</si>
  <si>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</si>
  <si>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</si>
  <si>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</si>
  <si>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</si>
  <si>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</si>
  <si>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</si>
  <si>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</si>
  <si>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</si>
  <si>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</si>
  <si>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</si>
  <si>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</si>
  <si>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</si>
  <si>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</si>
  <si>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</si>
  <si>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</si>
  <si>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</si>
  <si>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</si>
  <si>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</si>
  <si>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</si>
  <si>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</si>
  <si>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</si>
  <si>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</si>
  <si>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</si>
  <si>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</si>
  <si>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</si>
  <si>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</si>
  <si>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</si>
  <si>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</si>
  <si>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</si>
  <si>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</si>
  <si>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</si>
  <si>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</si>
  <si>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</si>
  <si>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</si>
  <si>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</si>
  <si>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</si>
  <si>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</si>
  <si>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</si>
  <si>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</si>
  <si>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</si>
  <si>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</si>
  <si>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</si>
  <si>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</si>
  <si>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</si>
  <si>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</si>
  <si>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</si>
  <si>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</si>
  <si>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</si>
  <si>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</si>
  <si>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</si>
  <si>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</si>
  <si>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</si>
  <si>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</si>
  <si>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</si>
  <si>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</si>
  <si>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</si>
  <si>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</si>
  <si>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</si>
  <si>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</si>
  <si>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</si>
  <si>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</si>
  <si>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</si>
  <si>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</si>
  <si>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</si>
  <si>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</si>
  <si>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</si>
  <si>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</si>
  <si>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</si>
  <si>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</si>
  <si>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</si>
  <si>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</si>
  <si>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</si>
  <si>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</si>
  <si>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</si>
  <si>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</si>
  <si>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</si>
  <si>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</si>
  <si>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</si>
  <si>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</si>
  <si>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</si>
  <si>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</si>
  <si>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</si>
  <si>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</si>
  <si>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</si>
  <si>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</si>
  <si>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</si>
  <si>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</si>
  <si>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</si>
  <si>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</si>
  <si>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</si>
  <si>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</si>
  <si>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</si>
  <si>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</si>
  <si>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</si>
  <si>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</si>
  <si>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</si>
  <si>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</si>
  <si>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</si>
  <si>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</si>
  <si>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</si>
  <si>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</si>
  <si>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</si>
  <si>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</si>
  <si>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</si>
  <si>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</si>
  <si>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</si>
  <si>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</si>
  <si>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</si>
  <si>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</si>
  <si>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</si>
  <si>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</si>
  <si>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</si>
  <si>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</si>
  <si>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</si>
  <si>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</si>
  <si>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</si>
  <si>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</si>
  <si>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</si>
  <si>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</si>
  <si>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</si>
  <si>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</si>
  <si>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</si>
  <si>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</si>
  <si>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</si>
  <si>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</si>
  <si>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</si>
  <si>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</si>
  <si>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</si>
  <si>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</si>
  <si>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</si>
  <si>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</si>
  <si>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</si>
  <si>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</si>
  <si>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</si>
  <si>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</si>
  <si>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</si>
  <si>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</si>
  <si>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</si>
  <si>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</si>
  <si>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</si>
  <si>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</si>
  <si>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</si>
  <si>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</si>
  <si>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</si>
  <si>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</si>
  <si>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</si>
  <si>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</si>
  <si>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</si>
  <si>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</si>
  <si>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</si>
  <si>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</si>
  <si>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</si>
  <si>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</si>
  <si>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</si>
  <si>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</si>
  <si>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</si>
  <si>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</si>
  <si>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</si>
  <si>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</si>
  <si>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</si>
  <si>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</si>
  <si>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</si>
  <si>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</si>
  <si>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</si>
  <si>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</si>
  <si>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</si>
  <si>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</si>
  <si>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</si>
  <si>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</si>
  <si>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</si>
  <si>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</si>
  <si>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</si>
  <si>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</si>
  <si>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</si>
  <si>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</si>
  <si>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</si>
  <si>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</si>
  <si>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</si>
  <si>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</si>
  <si>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</si>
  <si>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</si>
  <si>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</si>
  <si>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</si>
  <si>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</si>
  <si>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</si>
  <si>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</si>
  <si>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</si>
  <si>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</si>
  <si>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</si>
  <si>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</si>
  <si>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</si>
  <si>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</si>
  <si>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</si>
  <si>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</si>
  <si>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</si>
  <si>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</si>
  <si>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</si>
  <si>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</si>
  <si>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</si>
  <si>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</si>
  <si>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</si>
  <si>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</si>
  <si>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</si>
  <si>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</si>
  <si>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</si>
  <si>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</si>
  <si>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</si>
  <si>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</si>
  <si>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</si>
  <si>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</si>
  <si>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</si>
  <si>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</si>
  <si>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</si>
  <si>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</si>
  <si>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</si>
  <si>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</si>
  <si>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</si>
  <si>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</si>
  <si>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</si>
  <si>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</si>
  <si>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</si>
  <si>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</si>
  <si>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</si>
  <si>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</si>
  <si>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</si>
  <si>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</si>
  <si>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</si>
  <si>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</si>
  <si>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</si>
  <si>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</si>
  <si>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</si>
  <si>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</si>
  <si>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</si>
  <si>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</si>
  <si>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</si>
  <si>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</si>
  <si>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</si>
  <si>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</si>
  <si>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</si>
  <si>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</si>
  <si>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</si>
  <si>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</si>
  <si>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</si>
  <si>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</si>
  <si>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</si>
  <si>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</si>
  <si>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</si>
  <si>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</si>
  <si>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</si>
  <si>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</si>
  <si>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</si>
  <si>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</si>
  <si>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</si>
  <si>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</si>
  <si>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</si>
  <si>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</si>
  <si>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</si>
  <si>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</si>
  <si>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</si>
  <si>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</si>
  <si>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</si>
  <si>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</si>
  <si>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</si>
  <si>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</si>
  <si>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</si>
  <si>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</si>
  <si>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</si>
  <si>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</si>
  <si>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</si>
  <si>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</si>
  <si>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</si>
  <si>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</si>
  <si>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</si>
  <si>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</si>
  <si>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</si>
  <si>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</si>
  <si>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</si>
  <si>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</si>
  <si>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</si>
  <si>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</si>
  <si>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</si>
  <si>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</si>
  <si>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</si>
  <si>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</si>
  <si>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</si>
  <si>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</si>
  <si>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</si>
  <si>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</si>
  <si>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</si>
  <si>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</si>
  <si>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</si>
  <si>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</si>
  <si>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</si>
  <si>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</si>
  <si>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</si>
  <si>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</si>
  <si>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</si>
  <si>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</si>
  <si>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</si>
  <si>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</si>
  <si>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</si>
  <si>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</si>
  <si>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</si>
  <si>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</si>
  <si>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</si>
  <si>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</si>
  <si>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</si>
  <si>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</si>
  <si>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</si>
  <si>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</si>
  <si>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</si>
  <si>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</si>
  <si>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</si>
  <si>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</si>
  <si>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</si>
  <si>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</si>
  <si>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</si>
  <si>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</si>
  <si>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</si>
  <si>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</si>
  <si>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</si>
  <si>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</si>
  <si>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</si>
  <si>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</si>
  <si>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</si>
  <si>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</si>
  <si>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</si>
  <si>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</si>
  <si>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</si>
  <si>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</si>
  <si>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</si>
  <si>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</si>
  <si>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</si>
  <si>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</si>
  <si>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</si>
  <si>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</si>
  <si>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</si>
  <si>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</si>
  <si>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</si>
  <si>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</si>
  <si>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</si>
  <si>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</si>
  <si>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</si>
  <si>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</si>
  <si>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</si>
  <si>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</si>
  <si>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</si>
  <si>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</si>
  <si>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</si>
  <si>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</si>
  <si>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</si>
  <si>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</si>
  <si>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</si>
  <si>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</si>
  <si>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</si>
  <si>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</si>
  <si>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</si>
  <si>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</si>
  <si>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</si>
  <si>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</si>
  <si>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</si>
  <si>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</si>
  <si>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</si>
  <si>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</si>
  <si>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</si>
  <si>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</si>
  <si>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</si>
  <si>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</si>
  <si>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</si>
  <si>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</si>
  <si>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</si>
  <si>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</si>
  <si>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</si>
  <si>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</si>
  <si>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</si>
  <si>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</si>
  <si>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</si>
  <si>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</si>
  <si>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</si>
  <si>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</si>
  <si>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</si>
  <si>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</si>
  <si>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</si>
  <si>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</si>
  <si>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</si>
  <si>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</si>
  <si>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</si>
  <si>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</si>
  <si>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</si>
  <si>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</si>
  <si>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</si>
  <si>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</si>
  <si>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</si>
  <si>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</si>
  <si>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</si>
  <si>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</si>
  <si>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</si>
  <si>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</si>
  <si>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</si>
  <si>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</si>
  <si>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</si>
  <si>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</si>
  <si>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</si>
  <si>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</si>
  <si>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</si>
  <si>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</si>
  <si>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</si>
  <si>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</si>
  <si>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</si>
  <si>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</si>
  <si>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</si>
  <si>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</si>
  <si>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</si>
  <si>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</si>
  <si>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</si>
  <si>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</si>
  <si>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</si>
  <si>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</si>
  <si>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</si>
  <si>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</si>
  <si>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</si>
  <si>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</si>
  <si>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</si>
  <si>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</si>
  <si>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</si>
  <si>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</si>
  <si>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</si>
  <si>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</si>
  <si>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</si>
  <si>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</si>
  <si>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</si>
  <si>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</si>
  <si>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</si>
  <si>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</si>
  <si>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</si>
  <si>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</si>
  <si>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</si>
  <si>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</si>
  <si>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</si>
  <si>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</si>
  <si>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</si>
  <si>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</si>
  <si>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</si>
  <si>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</si>
  <si>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</si>
  <si>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</si>
  <si>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</si>
  <si>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</si>
  <si>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</si>
  <si>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</si>
  <si>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</si>
  <si>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</si>
  <si>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</si>
  <si>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</si>
  <si>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</si>
  <si>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</si>
  <si>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</si>
  <si>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</si>
  <si>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</si>
  <si>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</si>
  <si>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</si>
  <si>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</si>
  <si>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</si>
  <si>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</si>
  <si>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</si>
  <si>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</si>
  <si>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</si>
  <si>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</si>
  <si>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</si>
  <si>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</si>
  <si>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</si>
  <si>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</si>
  <si>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</si>
  <si>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</si>
  <si>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</si>
  <si>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</si>
  <si>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</si>
  <si>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</si>
  <si>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</si>
  <si>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</si>
  <si>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</si>
  <si>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</si>
  <si>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</si>
  <si>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</si>
  <si>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</si>
  <si>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</si>
  <si>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</si>
  <si>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</si>
  <si>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</si>
  <si>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</si>
  <si>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</si>
  <si>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</si>
  <si>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</si>
  <si>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</si>
  <si>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</si>
  <si>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</si>
  <si>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</si>
  <si>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</si>
  <si>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</si>
  <si>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</si>
  <si>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</si>
  <si>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</si>
  <si>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</si>
  <si>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</si>
  <si>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</si>
  <si>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</si>
  <si>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</si>
  <si>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</si>
  <si>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</si>
  <si>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</si>
  <si>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</si>
  <si>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</si>
  <si>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</si>
  <si>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</si>
  <si>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</si>
  <si>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</si>
  <si>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</si>
  <si>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</si>
  <si>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</si>
  <si>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</si>
  <si>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</si>
  <si>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</si>
  <si>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</si>
  <si>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</si>
  <si>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</si>
  <si>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</si>
  <si>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</si>
  <si>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</si>
  <si>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</si>
  <si>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</si>
  <si>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</si>
  <si>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</si>
  <si>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</si>
  <si>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</si>
  <si>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</si>
  <si>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</si>
  <si>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</si>
  <si>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</si>
  <si>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</si>
  <si>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</si>
  <si>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</si>
  <si>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</si>
  <si>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</si>
  <si>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</si>
  <si>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</si>
  <si>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</si>
  <si>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</si>
  <si>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</si>
  <si>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</si>
  <si>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</si>
  <si>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</si>
  <si>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</si>
  <si>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</si>
  <si>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</si>
  <si>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</si>
  <si>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</si>
  <si>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</si>
  <si>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</si>
  <si>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</si>
  <si>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</si>
  <si>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</si>
  <si>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</si>
  <si>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</si>
  <si>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</si>
  <si>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</si>
  <si>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</si>
  <si>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</si>
  <si>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</si>
  <si>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</si>
  <si>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</si>
  <si>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</si>
  <si>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</si>
  <si>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</si>
  <si>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</si>
  <si>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</si>
  <si>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</si>
  <si>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</si>
  <si>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</si>
  <si>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</si>
  <si>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</si>
  <si>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</si>
  <si>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</si>
  <si>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</si>
  <si>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</si>
  <si>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</si>
  <si>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</si>
  <si>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</si>
  <si>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</si>
  <si>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</si>
  <si>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</si>
  <si>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</si>
  <si>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</si>
  <si>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</si>
  <si>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</si>
  <si>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</si>
  <si>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</si>
  <si>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</si>
  <si>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</si>
  <si>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</si>
  <si>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</si>
  <si>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</si>
  <si>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</si>
  <si>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</si>
  <si>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</si>
  <si>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</si>
  <si>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</si>
  <si>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</si>
  <si>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</si>
  <si>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</si>
  <si>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</si>
  <si>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</si>
  <si>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</si>
  <si>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</si>
  <si>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</si>
  <si>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</si>
  <si>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</si>
  <si>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</si>
  <si>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</si>
  <si>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</si>
  <si>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</si>
  <si>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</si>
  <si>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</si>
  <si>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</si>
  <si>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</si>
  <si>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</si>
  <si>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</si>
  <si>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</si>
  <si>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</si>
  <si>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</si>
  <si>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</si>
  <si>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</si>
  <si>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</si>
  <si>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</si>
  <si>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</si>
  <si>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</si>
  <si>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</si>
  <si>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</si>
  <si>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</si>
  <si>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</si>
  <si>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</si>
  <si>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</si>
  <si>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</si>
  <si>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</si>
  <si>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</si>
  <si>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</si>
  <si>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</si>
  <si>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</si>
  <si>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</si>
  <si>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</si>
  <si>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</si>
  <si>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</si>
  <si>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</si>
  <si>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</si>
  <si>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</si>
  <si>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</si>
  <si>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</si>
  <si>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</si>
  <si>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</si>
  <si>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</si>
  <si>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</si>
  <si>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</si>
  <si>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</si>
  <si>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</si>
  <si>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</si>
  <si>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</si>
  <si>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</si>
  <si>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</si>
  <si>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</si>
  <si>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</si>
  <si>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</si>
  <si>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</si>
  <si>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</si>
  <si>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</si>
  <si>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</si>
  <si>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</si>
  <si>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</si>
  <si>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</si>
  <si>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</si>
  <si>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</si>
  <si>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</si>
  <si>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</si>
  <si>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</si>
  <si>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</si>
  <si>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</si>
  <si>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</si>
  <si>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</si>
  <si>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</si>
  <si>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</si>
  <si>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</si>
  <si>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</si>
  <si>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</si>
  <si>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</si>
  <si>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</si>
  <si>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</si>
  <si>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</si>
  <si>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</si>
  <si>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</si>
  <si>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</si>
  <si>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</si>
  <si>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</si>
  <si>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</si>
  <si>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</si>
  <si>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</si>
  <si>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</si>
  <si>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</si>
  <si>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</si>
  <si>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</si>
  <si>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</si>
  <si>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</si>
  <si>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</si>
  <si>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</si>
  <si>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</si>
  <si>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</si>
  <si>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</si>
  <si>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</si>
  <si>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</si>
  <si>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</si>
  <si>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</si>
  <si>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</si>
  <si>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</si>
  <si>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</si>
  <si>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</si>
  <si>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</si>
  <si>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</si>
  <si>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</si>
  <si>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</si>
  <si>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</si>
  <si>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</si>
  <si>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</si>
  <si>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</si>
  <si>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</si>
  <si>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</si>
  <si>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</si>
  <si>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</si>
  <si>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</si>
  <si>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</si>
  <si>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</si>
  <si>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</si>
  <si>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</si>
  <si>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</si>
  <si>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</si>
  <si>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</si>
  <si>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</si>
  <si>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</si>
  <si>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</si>
  <si>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</si>
  <si>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</si>
  <si>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</si>
  <si>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</si>
  <si>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</si>
  <si>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</si>
  <si>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</si>
  <si>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</si>
  <si>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</si>
  <si>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</si>
  <si>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</si>
  <si>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</si>
  <si>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</si>
  <si>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</si>
  <si>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</si>
  <si>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</si>
  <si>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</si>
  <si>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</si>
  <si>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</si>
  <si>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</si>
  <si>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</si>
  <si>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</si>
  <si>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</si>
  <si>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</si>
  <si>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</si>
  <si>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</si>
  <si>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</si>
  <si>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</si>
  <si>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</si>
  <si>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</si>
  <si>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</si>
  <si>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</si>
  <si>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</si>
  <si>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</si>
  <si>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</si>
  <si>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</si>
  <si>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</si>
  <si>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</si>
  <si>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</si>
  <si>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</si>
  <si>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</si>
  <si>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</si>
  <si>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</si>
  <si>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</si>
  <si>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</si>
  <si>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</si>
  <si>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</si>
  <si>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</si>
  <si>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</si>
  <si>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</si>
  <si>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</si>
  <si>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</si>
  <si>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</si>
  <si>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</si>
  <si>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</si>
  <si>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</si>
  <si>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</si>
  <si>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</si>
  <si>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</si>
  <si>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</si>
  <si>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</si>
  <si>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</si>
  <si>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</si>
  <si>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</si>
  <si>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</si>
  <si>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</si>
  <si>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</si>
  <si>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</si>
  <si>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</si>
  <si>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</si>
  <si>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</si>
  <si>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</si>
  <si>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</si>
  <si>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</si>
  <si>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</si>
  <si>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</si>
  <si>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</si>
  <si>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</si>
  <si>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</si>
  <si>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</si>
  <si>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</si>
  <si>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</si>
  <si>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</si>
  <si>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</si>
  <si>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</si>
  <si>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</si>
  <si>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</si>
  <si>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</si>
  <si>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</si>
  <si>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</si>
  <si>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</si>
  <si>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</si>
  <si>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</si>
  <si>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</si>
  <si>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</si>
  <si>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</si>
  <si>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</si>
  <si>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</si>
  <si>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</si>
  <si>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</si>
  <si>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</si>
  <si>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</si>
  <si>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</si>
  <si>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</si>
  <si>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</si>
  <si>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</si>
  <si>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</si>
  <si>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</si>
  <si>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</si>
  <si>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</si>
  <si>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</si>
  <si>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</si>
  <si>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</si>
  <si>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</si>
  <si>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</si>
  <si>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</si>
  <si>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</si>
  <si>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</si>
  <si>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</si>
  <si>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</si>
  <si>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</si>
  <si>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</si>
  <si>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</si>
  <si>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</si>
  <si>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</si>
  <si>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</si>
  <si>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</si>
  <si>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</si>
  <si>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</si>
  <si>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</si>
  <si>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</si>
  <si>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</si>
  <si>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</si>
  <si>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</si>
  <si>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</si>
  <si>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</si>
  <si>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</si>
  <si>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</si>
  <si>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</si>
  <si>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</si>
  <si>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</si>
  <si>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</si>
  <si>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</si>
  <si>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</si>
  <si>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</si>
  <si>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</si>
  <si>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</si>
  <si>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</si>
  <si>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</si>
  <si>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</si>
  <si>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</si>
  <si>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</si>
  <si>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</si>
  <si>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</si>
  <si>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</si>
  <si>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</si>
  <si>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</si>
  <si>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</si>
  <si>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</si>
  <si>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</si>
  <si>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</si>
  <si>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</si>
  <si>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</si>
  <si>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</si>
  <si>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</si>
  <si>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</si>
  <si>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</si>
  <si>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</si>
  <si>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</si>
  <si>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</si>
  <si>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</si>
  <si>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</si>
  <si>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</si>
  <si>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</si>
  <si>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</si>
  <si>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</si>
  <si>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</si>
  <si>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</si>
  <si>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</si>
  <si>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</si>
  <si>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</si>
  <si>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</si>
  <si>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</si>
  <si>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</si>
  <si>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</si>
  <si>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</si>
  <si>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</si>
  <si>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</si>
  <si>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</si>
  <si>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</si>
  <si>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</si>
  <si>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</si>
  <si>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</si>
  <si>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</si>
  <si>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</si>
  <si>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</si>
  <si>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</si>
  <si>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</si>
  <si>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</si>
  <si>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</si>
  <si>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</si>
  <si>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</si>
  <si>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</si>
  <si>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</si>
  <si>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</si>
  <si>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</si>
  <si>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</si>
  <si>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</si>
  <si>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</si>
  <si>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</si>
  <si>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</si>
  <si>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</si>
  <si>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</si>
  <si>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</si>
  <si>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</si>
  <si>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</si>
  <si>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</si>
  <si>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</si>
  <si>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</si>
  <si>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</si>
  <si>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</si>
  <si>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</si>
  <si>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</si>
  <si>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</si>
  <si>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</si>
  <si>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</si>
  <si>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</si>
  <si>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</si>
  <si>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</si>
  <si>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</si>
  <si>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</si>
  <si>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</si>
  <si>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</si>
  <si>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</si>
  <si>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</si>
  <si>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</si>
  <si>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</si>
  <si>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</si>
  <si>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</si>
  <si>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</si>
  <si>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</si>
  <si>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</si>
  <si>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</si>
  <si>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</si>
  <si>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</si>
  <si>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</si>
  <si>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</si>
  <si>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</si>
  <si>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</si>
  <si>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</si>
  <si>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</si>
  <si>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</si>
  <si>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</si>
  <si>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</si>
  <si>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</si>
  <si>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</si>
  <si>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</si>
  <si>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</si>
  <si>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</si>
  <si>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</si>
  <si>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</si>
  <si>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</si>
  <si>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</si>
  <si>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</si>
  <si>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</si>
  <si>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</si>
  <si>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</si>
  <si>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</si>
  <si>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</si>
  <si>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</si>
  <si>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</si>
  <si>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</si>
  <si>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</si>
  <si>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</si>
  <si>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</si>
  <si>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</si>
  <si>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</si>
  <si>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</si>
  <si>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</si>
  <si>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</si>
  <si>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</si>
  <si>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</si>
  <si>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</si>
  <si>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</si>
  <si>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</si>
  <si>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</si>
  <si>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</si>
  <si>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</si>
  <si>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</si>
  <si>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</si>
  <si>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</si>
  <si>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</si>
  <si>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</si>
  <si>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</si>
  <si>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</si>
  <si>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</si>
  <si>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</si>
  <si>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</si>
  <si>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</si>
  <si>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</si>
  <si>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</si>
  <si>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</si>
  <si>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</si>
  <si>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</si>
  <si>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</si>
  <si>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</si>
  <si>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</si>
  <si>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</si>
  <si>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</si>
  <si>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</si>
  <si>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</si>
  <si>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</si>
  <si>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</si>
  <si>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</si>
  <si>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</si>
  <si>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</si>
  <si>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</si>
  <si>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</si>
  <si>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</si>
  <si>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</si>
  <si>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</si>
  <si>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</si>
  <si>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</si>
  <si>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</si>
  <si>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</si>
  <si>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</si>
  <si>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</si>
  <si>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</si>
  <si>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</si>
  <si>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</si>
  <si>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</si>
  <si>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</si>
  <si>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</si>
  <si>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</si>
  <si>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</si>
  <si>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</si>
  <si>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</si>
  <si>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</si>
  <si>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</si>
  <si>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</si>
  <si>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</si>
  <si>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</si>
  <si>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</si>
  <si>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</si>
  <si>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</si>
  <si>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</si>
  <si>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</si>
  <si>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</si>
  <si>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</si>
  <si>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</si>
  <si>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</si>
  <si>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</si>
  <si>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</si>
  <si>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</si>
  <si>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</si>
  <si>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</si>
  <si>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</si>
  <si>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</si>
  <si>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</si>
  <si>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</si>
  <si>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</si>
  <si>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</si>
  <si>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</si>
  <si>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</si>
  <si>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</si>
  <si>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</si>
  <si>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</si>
  <si>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</si>
  <si>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</si>
  <si>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</si>
  <si>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</si>
  <si>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</si>
  <si>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</si>
  <si>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</si>
  <si>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</si>
  <si>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</si>
  <si>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</si>
  <si>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</si>
  <si>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</si>
  <si>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</si>
  <si>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</si>
  <si>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</si>
  <si>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</si>
  <si>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</si>
  <si>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</si>
  <si>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</si>
  <si>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</si>
  <si>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</si>
  <si>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</si>
  <si>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</si>
  <si>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</si>
  <si>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</si>
  <si>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</si>
  <si>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</si>
  <si>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</si>
  <si>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</si>
  <si>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</si>
  <si>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</si>
  <si>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</si>
  <si>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</si>
  <si>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</si>
  <si>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</si>
  <si>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</si>
  <si>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</si>
  <si>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</si>
  <si>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</si>
  <si>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</si>
  <si>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</si>
  <si>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</si>
  <si>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</si>
  <si>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</si>
  <si>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</si>
  <si>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</si>
  <si>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</si>
  <si>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</si>
  <si>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</si>
  <si>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</si>
  <si>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</si>
  <si>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</si>
  <si>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</si>
  <si>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</si>
  <si>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</si>
  <si>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</si>
  <si>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</si>
  <si>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</si>
  <si>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</si>
  <si>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</si>
  <si>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</si>
  <si>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</si>
  <si>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</si>
  <si>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</si>
  <si>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</si>
  <si>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</si>
  <si>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</si>
  <si>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</si>
  <si>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</si>
  <si>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</si>
  <si>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</si>
  <si>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</si>
  <si>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</si>
  <si>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</si>
  <si>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</si>
  <si>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</si>
  <si>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</si>
  <si>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</si>
  <si>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</si>
  <si>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</si>
  <si>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</si>
  <si>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</si>
  <si>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</si>
  <si>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</si>
  <si>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</si>
  <si>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</si>
  <si>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</si>
  <si>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</si>
  <si>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</si>
  <si>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</si>
  <si>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</si>
  <si>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</si>
  <si>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</si>
  <si>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</si>
  <si>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</si>
  <si>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</si>
  <si>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</si>
  <si>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</si>
  <si>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</si>
  <si>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</si>
  <si>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</si>
  <si>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</si>
  <si>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</si>
  <si>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</si>
  <si>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</si>
  <si>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</si>
  <si>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</si>
  <si>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</si>
  <si>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</si>
  <si>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</si>
  <si>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</si>
  <si>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</si>
  <si>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</si>
  <si>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</si>
  <si>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</si>
  <si>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</si>
  <si>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</si>
  <si>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</si>
  <si>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</si>
  <si>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</si>
  <si>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</si>
  <si>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</si>
  <si>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</si>
  <si>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</si>
  <si>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</si>
  <si>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</si>
  <si>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</si>
  <si>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</si>
  <si>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</si>
  <si>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</si>
  <si>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</si>
  <si>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</si>
  <si>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</si>
  <si>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</si>
  <si>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</si>
  <si>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</si>
  <si>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</si>
  <si>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</si>
  <si>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</si>
  <si>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</si>
  <si>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</si>
  <si>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</si>
  <si>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</si>
  <si>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</si>
  <si>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</si>
  <si>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</si>
  <si>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</si>
  <si>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</si>
  <si>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</si>
  <si>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</si>
  <si>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</si>
  <si>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</si>
  <si>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</si>
  <si>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</si>
  <si>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</si>
  <si>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</si>
  <si>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</si>
  <si>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</si>
  <si>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</si>
  <si>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</si>
  <si>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</si>
  <si>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</si>
  <si>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</si>
  <si>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</si>
  <si>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</si>
  <si>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</si>
  <si>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</si>
  <si>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</si>
  <si>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</si>
  <si>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</si>
  <si>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</si>
  <si>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</si>
  <si>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</si>
  <si>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</si>
  <si>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</si>
  <si>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</si>
  <si>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</si>
  <si>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</si>
  <si>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</si>
  <si>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</si>
  <si>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</si>
  <si>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</si>
  <si>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</si>
  <si>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</si>
  <si>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</si>
  <si>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</si>
  <si>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</si>
  <si>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</si>
  <si>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</si>
  <si>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</si>
  <si>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</si>
  <si>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</si>
  <si>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</si>
  <si>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</si>
  <si>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</si>
  <si>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</si>
  <si>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</si>
  <si>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</si>
  <si>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</si>
  <si>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</si>
  <si>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</si>
  <si>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</si>
  <si>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</si>
  <si>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</si>
  <si>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</si>
  <si>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</si>
  <si>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</si>
  <si>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</si>
  <si>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</si>
  <si>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</si>
  <si>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</si>
  <si>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</si>
  <si>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</si>
  <si>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</si>
  <si>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</si>
  <si>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</si>
  <si>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</si>
  <si>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</si>
  <si>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</si>
  <si>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</si>
  <si>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</si>
  <si>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</si>
  <si>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</si>
  <si>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</si>
  <si>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</si>
  <si>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</si>
  <si>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</si>
  <si>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</si>
  <si>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</si>
  <si>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</si>
  <si>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</si>
  <si>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</si>
  <si>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</si>
  <si>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</si>
  <si>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</si>
  <si>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</si>
  <si>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</si>
  <si>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</si>
  <si>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</si>
  <si>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</si>
  <si>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</si>
  <si>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</si>
  <si>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</si>
  <si>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</si>
  <si>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</si>
  <si>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</si>
  <si>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</si>
  <si>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</si>
  <si>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</si>
  <si>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</si>
  <si>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</si>
  <si>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</si>
  <si>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</si>
  <si>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</si>
  <si>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</si>
  <si>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</si>
  <si>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</si>
  <si>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</si>
  <si>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</si>
  <si>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</si>
  <si>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</si>
  <si>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</si>
  <si>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</si>
  <si>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</si>
  <si>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</si>
  <si>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</si>
  <si>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</si>
  <si>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</si>
  <si>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</si>
  <si>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</si>
  <si>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</si>
  <si>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</si>
  <si>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</si>
  <si>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</si>
  <si>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</si>
  <si>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</si>
  <si>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</si>
  <si>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</si>
  <si>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</si>
  <si>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</si>
  <si>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</si>
  <si>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</si>
  <si>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</si>
  <si>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</si>
  <si>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</si>
  <si>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</si>
  <si>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</si>
  <si>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</si>
  <si>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</si>
  <si>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</si>
  <si>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</si>
  <si>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</si>
  <si>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</si>
  <si>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</si>
  <si>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</si>
  <si>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</si>
  <si>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</si>
  <si>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</si>
  <si>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</si>
  <si>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</si>
  <si>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</si>
  <si>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</si>
  <si>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</si>
  <si>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</si>
  <si>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</si>
  <si>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</si>
  <si>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</si>
  <si>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</si>
  <si>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</si>
  <si>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</si>
  <si>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</si>
  <si>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</si>
  <si>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</si>
  <si>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</si>
  <si>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</si>
  <si>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</si>
  <si>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</si>
  <si>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</si>
  <si>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</si>
  <si>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</si>
  <si>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</si>
  <si>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</si>
  <si>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</si>
  <si>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</si>
  <si>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</si>
  <si>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</si>
  <si>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</si>
  <si>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</si>
  <si>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</si>
  <si>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</si>
  <si>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</si>
  <si>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</si>
  <si>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</si>
  <si>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</si>
  <si>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</si>
  <si>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</si>
  <si>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</si>
  <si>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</si>
  <si>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</si>
  <si>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</si>
  <si>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</si>
  <si>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</si>
  <si>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</si>
  <si>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</si>
  <si>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</si>
  <si>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</si>
  <si>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</si>
  <si>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</si>
  <si>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</si>
  <si>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</si>
  <si>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</si>
  <si>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</si>
  <si>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</si>
  <si>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</si>
  <si>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</si>
  <si>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</si>
  <si>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</si>
  <si>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</si>
  <si>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</si>
  <si>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</si>
  <si>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</si>
  <si>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</si>
  <si>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</si>
  <si>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</si>
  <si>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</si>
  <si>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</si>
  <si>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</si>
  <si>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</si>
  <si>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</si>
  <si>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</si>
  <si>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</si>
  <si>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</si>
  <si>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</si>
  <si>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</si>
  <si>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</si>
  <si>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</si>
  <si>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</si>
  <si>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</si>
  <si>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</si>
  <si>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</si>
  <si>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</si>
  <si>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</si>
  <si>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</si>
  <si>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</si>
  <si>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</si>
  <si>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</si>
  <si>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</si>
  <si>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</si>
  <si>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</si>
  <si>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</si>
  <si>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</si>
  <si>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</si>
  <si>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</si>
  <si>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</si>
  <si>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</si>
  <si>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</si>
  <si>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</si>
  <si>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</si>
  <si>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</si>
  <si>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</si>
  <si>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</si>
  <si>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</si>
  <si>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</si>
  <si>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</si>
  <si>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</si>
  <si>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</si>
  <si>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</si>
  <si>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</si>
  <si>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</si>
  <si>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</si>
  <si>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</si>
  <si>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</si>
  <si>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</si>
  <si>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</si>
  <si>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</si>
  <si>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</si>
  <si>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</si>
  <si>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</si>
  <si>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</si>
  <si>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</si>
  <si>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</si>
  <si>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</si>
  <si>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</si>
  <si>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</si>
  <si>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</si>
  <si>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</si>
  <si>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</si>
  <si>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</si>
  <si>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</si>
  <si>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</si>
  <si>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</si>
  <si>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</si>
  <si>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</si>
  <si>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</si>
  <si>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</si>
  <si>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</si>
  <si>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</si>
  <si>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</si>
  <si>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</si>
  <si>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</si>
  <si>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</si>
  <si>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</si>
  <si>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</si>
  <si>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</si>
  <si>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</si>
  <si>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</si>
  <si>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</si>
  <si>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</si>
  <si>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</si>
  <si>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</si>
  <si>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</si>
  <si>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</si>
  <si>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</si>
  <si>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</si>
  <si>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</si>
  <si>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</si>
  <si>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</si>
  <si>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</si>
  <si>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</si>
  <si>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</si>
  <si>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</si>
  <si>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</si>
  <si>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</si>
  <si>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</si>
  <si>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</si>
  <si>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</si>
  <si>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</si>
  <si>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</si>
  <si>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</si>
  <si>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</si>
  <si>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</si>
  <si>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</si>
  <si>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</si>
  <si>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</si>
  <si>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</si>
  <si>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</si>
  <si>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</si>
  <si>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</si>
  <si>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</si>
  <si>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</si>
  <si>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</si>
  <si>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</si>
  <si>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</si>
  <si>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</si>
  <si>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</si>
  <si>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</si>
  <si>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</si>
  <si>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</si>
  <si>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</si>
  <si>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</si>
  <si>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</si>
  <si>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</si>
  <si>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</si>
  <si>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</si>
  <si>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</si>
  <si>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</si>
  <si>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</si>
  <si>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</si>
  <si>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</si>
  <si>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</si>
  <si>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</si>
  <si>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</si>
  <si>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</si>
  <si>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</si>
  <si>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</si>
  <si>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</si>
  <si>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</si>
  <si>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</si>
  <si>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</si>
  <si>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</si>
  <si>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</si>
  <si>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</si>
  <si>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</si>
  <si>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</si>
  <si>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</si>
  <si>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</si>
  <si>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</si>
  <si>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</si>
  <si>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</si>
  <si>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</si>
  <si>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</si>
  <si>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</si>
  <si>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</si>
  <si>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</si>
  <si>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</si>
  <si>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</si>
  <si>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</si>
  <si>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</si>
  <si>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</si>
  <si>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</si>
  <si>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</si>
  <si>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</si>
  <si>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</si>
  <si>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</si>
  <si>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</si>
  <si>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</si>
  <si>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</si>
  <si>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</si>
  <si>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</si>
  <si>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</si>
  <si>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</si>
  <si>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</si>
  <si>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</si>
  <si>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</si>
  <si>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</si>
  <si>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</si>
  <si>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</si>
  <si>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</si>
  <si>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</si>
  <si>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</si>
  <si>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</si>
  <si>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</si>
  <si>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</si>
  <si>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</si>
  <si>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</si>
  <si>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</si>
  <si>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</si>
  <si>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</si>
  <si>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</si>
  <si>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</si>
  <si>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</si>
  <si>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</si>
  <si>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</si>
  <si>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</si>
  <si>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</si>
  <si>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</si>
  <si>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</si>
  <si>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</si>
  <si>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</si>
  <si>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</si>
  <si>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</si>
  <si>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</si>
  <si>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</si>
  <si>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</si>
  <si>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</si>
  <si>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</si>
  <si>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</si>
  <si>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</si>
  <si>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</si>
  <si>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</si>
  <si>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</si>
  <si>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</si>
  <si>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</si>
  <si>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</si>
  <si>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</si>
  <si>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</si>
  <si>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</si>
  <si>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</si>
  <si>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</si>
  <si>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</si>
  <si>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</si>
  <si>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</si>
  <si>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</si>
  <si>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</si>
  <si>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</si>
  <si>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</si>
  <si>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</si>
  <si>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</si>
  <si>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</si>
  <si>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</si>
  <si>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</si>
  <si>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</si>
  <si>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</si>
  <si>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</si>
  <si>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</si>
  <si>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</si>
  <si>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</si>
  <si>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</si>
  <si>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</si>
  <si>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</si>
  <si>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</si>
  <si>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</si>
  <si>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</si>
  <si>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</si>
  <si>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</si>
  <si>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</si>
  <si>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</si>
  <si>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</si>
  <si>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</si>
  <si>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</si>
  <si>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</si>
  <si>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</si>
  <si>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</si>
  <si>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</si>
  <si>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</si>
  <si>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</si>
  <si>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</si>
  <si>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</si>
  <si>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</si>
  <si>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</si>
  <si>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</si>
  <si>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</si>
  <si>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</si>
  <si>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</si>
  <si>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</si>
  <si>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</si>
  <si>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</si>
  <si>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</si>
  <si>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</si>
  <si>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</si>
  <si>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</si>
  <si>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</si>
  <si>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</si>
  <si>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</si>
  <si>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</si>
  <si>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</si>
  <si>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</si>
  <si>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</si>
  <si>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</si>
  <si>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</si>
  <si>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</si>
  <si>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</si>
  <si>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</si>
  <si>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</si>
  <si>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</si>
  <si>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</si>
  <si>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</si>
  <si>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</si>
  <si>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</si>
  <si>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</si>
  <si>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</si>
  <si>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</si>
  <si>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</si>
  <si>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</si>
  <si>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</si>
  <si>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</si>
  <si>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</si>
  <si>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</si>
  <si>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</si>
  <si>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</si>
  <si>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</si>
  <si>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</si>
  <si>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</si>
  <si>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</si>
  <si>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</si>
  <si>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</si>
  <si>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</si>
  <si>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</si>
  <si>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</si>
  <si>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</si>
  <si>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</si>
  <si>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</si>
  <si>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</si>
  <si>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</si>
  <si>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</si>
  <si>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</si>
  <si>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</si>
  <si>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</si>
  <si>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</si>
  <si>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</si>
  <si>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</si>
  <si>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</si>
  <si>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</si>
  <si>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</si>
  <si>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</si>
  <si>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</si>
  <si>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</si>
  <si>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</si>
  <si>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</si>
  <si>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</si>
  <si>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</si>
  <si>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</si>
  <si>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</si>
  <si>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</si>
  <si>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</si>
  <si>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</si>
  <si>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</si>
  <si>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</si>
  <si>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</si>
  <si>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</si>
  <si>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</si>
  <si>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</si>
  <si>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</si>
  <si>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</si>
  <si>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</si>
  <si>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</si>
  <si>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</si>
  <si>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</si>
  <si>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</si>
  <si>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</si>
  <si>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</si>
  <si>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</si>
  <si>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</si>
  <si>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</si>
  <si>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</si>
  <si>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</si>
  <si>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</si>
  <si>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</si>
  <si>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</si>
  <si>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</si>
  <si>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</si>
  <si>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</si>
  <si>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</si>
  <si>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</si>
  <si>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</si>
  <si>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</si>
  <si>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</si>
  <si>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</si>
  <si>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</si>
  <si>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</si>
  <si>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</si>
  <si>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</si>
  <si>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</si>
  <si>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</si>
  <si>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</si>
  <si>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</si>
  <si>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</si>
  <si>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</si>
  <si>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</si>
  <si>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</si>
  <si>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</si>
  <si>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</si>
  <si>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</si>
  <si>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</si>
  <si>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</si>
  <si>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</si>
  <si>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</si>
  <si>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</si>
  <si>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</si>
  <si>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</si>
  <si>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</si>
  <si>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</si>
  <si>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</si>
  <si>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</si>
  <si>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</si>
  <si>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</si>
  <si>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</si>
  <si>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</si>
  <si>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</si>
  <si>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</si>
  <si>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</si>
  <si>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</si>
  <si>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</si>
  <si>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</si>
  <si>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</si>
  <si>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</si>
  <si>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</si>
  <si>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</si>
  <si>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</si>
  <si>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</si>
  <si>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</si>
  <si>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</si>
  <si>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</si>
  <si>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</si>
  <si>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</si>
  <si>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</si>
  <si>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</si>
  <si>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</si>
  <si>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</si>
  <si>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</si>
  <si>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</si>
  <si>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</si>
  <si>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</si>
  <si>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</si>
  <si>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</si>
  <si>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</si>
  <si>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</si>
  <si>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</si>
  <si>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</si>
  <si>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</si>
  <si>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</si>
  <si>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</si>
  <si>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</si>
  <si>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</si>
  <si>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</si>
  <si>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</si>
  <si>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</si>
  <si>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</si>
  <si>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</si>
  <si>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</si>
  <si>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</si>
  <si>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</si>
  <si>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</si>
  <si>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</si>
  <si>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</si>
  <si>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</si>
  <si>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</si>
  <si>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</si>
  <si>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</si>
  <si>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</si>
  <si>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</si>
  <si>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</si>
  <si>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</si>
  <si>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</si>
  <si>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</si>
  <si>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</si>
  <si>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</si>
  <si>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</si>
  <si>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</si>
  <si>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</si>
  <si>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</si>
  <si>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</si>
  <si>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</si>
  <si>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</si>
  <si>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</si>
  <si>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</si>
  <si>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</si>
  <si>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</si>
  <si>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</si>
  <si>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</si>
  <si>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</si>
  <si>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</si>
  <si>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</si>
  <si>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</si>
  <si>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</si>
  <si>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</si>
  <si>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</si>
  <si>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</si>
  <si>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</si>
  <si>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</si>
  <si>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</si>
  <si>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</si>
  <si>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</si>
  <si>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</si>
  <si>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</si>
  <si>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</si>
  <si>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</si>
  <si>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</si>
  <si>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</si>
  <si>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</si>
  <si>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</si>
  <si>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</si>
  <si>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</si>
  <si>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</si>
  <si>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</si>
  <si>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</si>
  <si>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</si>
  <si>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</si>
  <si>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</si>
  <si>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</si>
  <si>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</si>
  <si>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</si>
  <si>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</si>
  <si>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</si>
  <si>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</si>
  <si>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</si>
  <si>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</si>
  <si>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</si>
  <si>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</si>
  <si>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</si>
  <si>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</si>
  <si>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</si>
  <si>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</si>
  <si>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</si>
  <si>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</si>
  <si>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</si>
  <si>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</si>
  <si>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</si>
  <si>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</si>
  <si>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</si>
  <si>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</si>
  <si>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</si>
  <si>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</si>
  <si>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</si>
  <si>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</si>
  <si>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</si>
  <si>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</si>
  <si>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</si>
  <si>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</si>
  <si>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</si>
  <si>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</si>
  <si>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</si>
  <si>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</si>
  <si>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</si>
  <si>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</si>
  <si>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</si>
  <si>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</si>
  <si>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</si>
  <si>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</si>
  <si>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</si>
  <si>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</si>
  <si>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</si>
  <si>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</si>
  <si>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</si>
  <si>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</si>
  <si>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</si>
  <si>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</si>
  <si>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</si>
  <si>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</si>
  <si>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</si>
  <si>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</si>
  <si>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</si>
  <si>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</si>
  <si>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</si>
  <si>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</si>
  <si>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</si>
  <si>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</si>
  <si>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</si>
  <si>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</si>
  <si>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</si>
  <si>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</si>
  <si>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</si>
  <si>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</si>
  <si>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</si>
  <si>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</si>
  <si>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</si>
  <si>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</si>
  <si>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</si>
  <si>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</si>
  <si>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</si>
  <si>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</si>
  <si>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</si>
  <si>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</si>
  <si>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</si>
  <si>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</si>
  <si>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</si>
  <si>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</si>
  <si>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</si>
  <si>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</si>
  <si>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</si>
  <si>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</si>
  <si>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</si>
  <si>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</si>
  <si>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</si>
  <si>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</si>
  <si>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</si>
  <si>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</si>
  <si>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</si>
  <si>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</si>
  <si>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</si>
  <si>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</si>
  <si>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</si>
  <si>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</si>
  <si>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</si>
  <si>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</si>
  <si>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</si>
  <si>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</si>
  <si>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</si>
  <si>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</si>
  <si>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</si>
  <si>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</si>
  <si>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</si>
  <si>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</si>
  <si>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</si>
  <si>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</si>
  <si>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</si>
  <si>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</si>
  <si>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</si>
  <si>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</si>
  <si>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</si>
  <si>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</si>
  <si>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</si>
  <si>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</si>
  <si>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</si>
  <si>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</si>
  <si>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</si>
  <si>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</si>
  <si>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</si>
  <si>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</si>
  <si>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</si>
  <si>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</si>
  <si>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</si>
  <si>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</si>
  <si>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</si>
  <si>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</si>
  <si>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</si>
  <si>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</si>
  <si>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</si>
  <si>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</si>
  <si>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</si>
  <si>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</si>
  <si>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</si>
  <si>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</si>
  <si>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</si>
  <si>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</si>
  <si>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</si>
  <si>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</si>
  <si>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</si>
  <si>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</si>
  <si>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</si>
  <si>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</si>
  <si>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</si>
  <si>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</si>
  <si>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</si>
  <si>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</si>
  <si>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</si>
  <si>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</si>
  <si>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</si>
  <si>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</si>
  <si>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</si>
  <si>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</si>
  <si>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</si>
  <si>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</si>
  <si>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</si>
  <si>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</si>
  <si>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</si>
  <si>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</si>
  <si>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</si>
  <si>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</si>
  <si>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</si>
  <si>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</si>
  <si>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</si>
  <si>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</si>
  <si>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</si>
  <si>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</si>
  <si>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</si>
  <si>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</si>
  <si>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</si>
  <si>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</si>
  <si>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</si>
  <si>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</si>
  <si>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</si>
  <si>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</si>
  <si>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</si>
  <si>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</si>
  <si>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</si>
  <si>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</si>
  <si>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</si>
  <si>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</si>
  <si>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</si>
  <si>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</si>
  <si>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</si>
  <si>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</si>
  <si>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</si>
  <si>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</si>
  <si>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</si>
  <si>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</si>
  <si>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</si>
  <si>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</si>
  <si>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</si>
  <si>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</si>
  <si>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</si>
  <si>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</si>
  <si>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</si>
  <si>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</si>
  <si>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</si>
  <si>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</si>
  <si>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</si>
  <si>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</si>
  <si>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</si>
  <si>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</si>
  <si>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</si>
  <si>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</si>
  <si>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</si>
  <si>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</si>
  <si>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</si>
  <si>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</si>
  <si>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</si>
  <si>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</si>
  <si>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</si>
  <si>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</si>
  <si>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</si>
  <si>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</si>
  <si>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</si>
  <si>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</si>
  <si>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</si>
  <si>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</si>
  <si>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</si>
  <si>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</si>
  <si>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</si>
  <si>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</si>
  <si>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</si>
  <si>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</si>
  <si>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</si>
  <si>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</si>
  <si>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</si>
  <si>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</si>
  <si>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</si>
  <si>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</si>
  <si>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</si>
  <si>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</si>
  <si>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</si>
  <si>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</si>
  <si>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</si>
  <si>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</si>
  <si>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</si>
  <si>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</si>
  <si>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</si>
  <si>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</si>
  <si>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</si>
  <si>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</si>
  <si>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</si>
  <si>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</si>
  <si>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</si>
  <si>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</si>
  <si>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</si>
  <si>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</si>
  <si>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</si>
  <si>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</si>
  <si>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</si>
  <si>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</si>
  <si>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</si>
  <si>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</si>
  <si>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</si>
  <si>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</si>
  <si>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</si>
  <si>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</si>
  <si>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</si>
  <si>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</si>
  <si>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</si>
  <si>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</si>
  <si>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</si>
  <si>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</si>
  <si>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</si>
  <si>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</si>
  <si>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</si>
  <si>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</si>
  <si>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</si>
  <si>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</si>
  <si>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</si>
  <si>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</si>
  <si>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</si>
  <si>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</si>
  <si>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</si>
  <si>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</si>
  <si>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</si>
  <si>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</si>
  <si>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</si>
  <si>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</si>
  <si>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</si>
  <si>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</si>
  <si>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</si>
  <si>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</si>
  <si>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</si>
  <si>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</si>
  <si>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</si>
  <si>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</si>
  <si>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</si>
  <si>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</si>
  <si>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</si>
  <si>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</si>
  <si>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</si>
  <si>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</si>
  <si>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</si>
  <si>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</si>
  <si>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</si>
  <si>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</si>
  <si>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</si>
  <si>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</si>
  <si>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</si>
  <si>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</si>
  <si>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</si>
  <si>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</si>
  <si>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</si>
  <si>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</si>
  <si>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</si>
  <si>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</si>
  <si>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</si>
  <si>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</si>
  <si>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</si>
  <si>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</si>
  <si>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</si>
  <si>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</si>
  <si>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</si>
  <si>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</si>
  <si>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</si>
  <si>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</si>
  <si>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</si>
  <si>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</si>
  <si>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</si>
  <si>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</si>
  <si>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</si>
  <si>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</si>
  <si>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</si>
  <si>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</si>
  <si>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</si>
  <si>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</si>
  <si>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</si>
  <si>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</si>
  <si>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</si>
  <si>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</si>
  <si>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</si>
  <si>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</si>
  <si>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</si>
  <si>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</si>
  <si>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</si>
  <si>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</si>
  <si>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</si>
  <si>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</si>
  <si>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</si>
  <si>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</si>
  <si>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</si>
  <si>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</si>
  <si>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</si>
  <si>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</si>
  <si>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</si>
  <si>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</si>
  <si>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</si>
  <si>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</si>
  <si>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</si>
  <si>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</si>
  <si>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</si>
  <si>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</si>
  <si>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</si>
  <si>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</si>
  <si>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</si>
  <si>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</si>
  <si>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</si>
  <si>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</si>
  <si>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</si>
  <si>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</si>
  <si>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</si>
  <si>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</si>
  <si>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</si>
  <si>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</si>
  <si>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</si>
  <si>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</si>
  <si>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</si>
  <si>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</si>
  <si>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</si>
  <si>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</si>
  <si>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</si>
  <si>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</si>
  <si>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</si>
  <si>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</si>
  <si>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</si>
  <si>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</si>
  <si>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</si>
  <si>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</si>
  <si>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</si>
  <si>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</si>
  <si>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</si>
  <si>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</si>
  <si>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</si>
  <si>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</si>
  <si>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</si>
  <si>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</si>
  <si>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</si>
  <si>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</si>
  <si>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</si>
  <si>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</si>
  <si>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</si>
  <si>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</si>
  <si>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</si>
  <si>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</si>
  <si>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</si>
  <si>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</si>
  <si>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</si>
  <si>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</si>
  <si>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</si>
  <si>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</si>
  <si>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</si>
  <si>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</si>
  <si>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</si>
  <si>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</si>
  <si>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</si>
  <si>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</si>
  <si>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</si>
  <si>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</si>
  <si>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</si>
  <si>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</si>
  <si>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</si>
  <si>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</si>
  <si>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</si>
  <si>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</si>
  <si>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</si>
  <si>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</si>
  <si>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</si>
  <si>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</si>
  <si>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</si>
  <si>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</si>
  <si>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</si>
  <si>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</si>
  <si>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</si>
  <si>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</si>
  <si>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</si>
  <si>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</si>
  <si>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</si>
  <si>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</si>
  <si>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</si>
  <si>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</si>
  <si>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</si>
  <si>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</si>
  <si>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</si>
  <si>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</si>
  <si>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</si>
  <si>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</si>
  <si>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</si>
  <si>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</si>
  <si>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</si>
  <si>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</si>
  <si>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</si>
  <si>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</si>
  <si>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</si>
  <si>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</si>
  <si>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</si>
  <si>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</si>
  <si>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</si>
  <si>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</si>
  <si>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</si>
  <si>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</si>
  <si>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</si>
  <si>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</si>
  <si>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</si>
  <si>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</si>
  <si>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</si>
  <si>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</si>
  <si>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</si>
  <si>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</si>
  <si>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</si>
  <si>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</si>
  <si>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</si>
  <si>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</si>
  <si>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</si>
  <si>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</si>
  <si>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</si>
  <si>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</si>
  <si>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</si>
  <si>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</si>
  <si>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</si>
  <si>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</si>
  <si>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</si>
  <si>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</si>
  <si>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</si>
  <si>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</si>
  <si>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</si>
  <si>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</si>
  <si>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</si>
  <si>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</si>
  <si>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</si>
  <si>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</si>
  <si>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</si>
  <si>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</si>
  <si>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</si>
  <si>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</si>
  <si>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</si>
  <si>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</si>
  <si>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</si>
  <si>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</si>
  <si>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</si>
  <si>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</si>
  <si>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</si>
  <si>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</si>
  <si>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</si>
  <si>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</si>
  <si>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</si>
  <si>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</si>
  <si>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</si>
  <si>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</si>
  <si>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</si>
  <si>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</si>
  <si>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</si>
  <si>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</si>
  <si>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</si>
  <si>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</si>
  <si>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</si>
  <si>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</si>
  <si>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</si>
  <si>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</si>
  <si>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</si>
  <si>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</si>
  <si>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</si>
  <si>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</si>
  <si>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</si>
  <si>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</si>
  <si>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</si>
  <si>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</si>
  <si>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</si>
  <si>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</si>
  <si>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</si>
  <si>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</si>
  <si>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</si>
  <si>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</si>
  <si>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</si>
  <si>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</si>
  <si>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</si>
  <si>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</si>
  <si>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</si>
  <si>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</si>
  <si>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</si>
  <si>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</si>
  <si>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</si>
  <si>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</si>
  <si>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</si>
  <si>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</si>
  <si>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</si>
  <si>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</si>
  <si>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</si>
  <si>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</si>
  <si>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</si>
  <si>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</si>
  <si>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</si>
  <si>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</si>
  <si>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</si>
  <si>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</si>
  <si>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</si>
  <si>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</si>
  <si>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</si>
  <si>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</si>
  <si>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</si>
  <si>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</si>
  <si>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</si>
  <si>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</si>
  <si>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</si>
  <si>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</si>
  <si>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</si>
  <si>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</si>
  <si>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</si>
  <si>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</si>
  <si>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</si>
  <si>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</si>
  <si>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</si>
  <si>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</si>
  <si>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</si>
  <si>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</si>
  <si>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</si>
  <si>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</si>
  <si>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</si>
  <si>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</si>
  <si>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</si>
  <si>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</si>
  <si>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</si>
  <si>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</si>
  <si>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</si>
  <si>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</si>
  <si>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</si>
  <si>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</si>
  <si>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</si>
  <si>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</si>
  <si>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</si>
  <si>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</si>
  <si>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</si>
  <si>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</si>
  <si>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</si>
  <si>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</si>
  <si>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</si>
  <si>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</si>
  <si>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</si>
  <si>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</si>
  <si>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</si>
  <si>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</si>
  <si>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</si>
  <si>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</si>
  <si>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</si>
  <si>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</si>
  <si>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</si>
  <si>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</si>
  <si>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</si>
  <si>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</si>
  <si>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</si>
  <si>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</si>
  <si>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</si>
  <si>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</si>
  <si>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</si>
  <si>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</si>
  <si>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</si>
  <si>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</si>
  <si>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</si>
  <si>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</si>
  <si>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</si>
  <si>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</si>
  <si>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</si>
  <si>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</si>
  <si>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</si>
  <si>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</si>
  <si>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</si>
  <si>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</si>
  <si>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</si>
  <si>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</si>
  <si>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</si>
  <si>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</si>
  <si>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</si>
  <si>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</si>
  <si>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</si>
  <si>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</si>
  <si>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</si>
  <si>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</si>
  <si>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</si>
  <si>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</si>
  <si>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</si>
  <si>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</si>
  <si>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</si>
  <si>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</si>
  <si>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</si>
  <si>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</si>
  <si>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</si>
  <si>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</si>
  <si>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</si>
  <si>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</si>
  <si>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</si>
  <si>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</si>
  <si>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</si>
  <si>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</si>
  <si>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</si>
  <si>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</si>
  <si>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</si>
  <si>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</si>
  <si>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</si>
  <si>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</si>
  <si>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</si>
  <si>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</si>
  <si>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</si>
  <si>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</si>
  <si>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</si>
  <si>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</si>
  <si>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</si>
  <si>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</si>
  <si>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</si>
  <si>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</si>
  <si>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</si>
  <si>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</si>
  <si>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</si>
  <si>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</si>
  <si>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</si>
  <si>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</si>
  <si>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</si>
  <si>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</si>
  <si>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</si>
  <si>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</si>
  <si>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</si>
  <si>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</si>
  <si>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</si>
  <si>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</si>
  <si>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</si>
  <si>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</si>
  <si>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</si>
  <si>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</si>
  <si>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</si>
  <si>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</si>
  <si>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</si>
  <si>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</si>
  <si>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</si>
  <si>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</si>
  <si>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</si>
  <si>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</si>
  <si>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</si>
  <si>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</si>
  <si>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</si>
  <si>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</si>
  <si>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</si>
  <si>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</si>
  <si>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</si>
  <si>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</si>
  <si>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</si>
  <si>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</si>
  <si>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</si>
  <si>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</si>
  <si>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</si>
  <si>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</si>
  <si>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</si>
  <si>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</si>
  <si>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</si>
  <si>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</si>
  <si>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</si>
  <si>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</si>
  <si>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</si>
  <si>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</si>
  <si>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</si>
  <si>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</si>
  <si>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</si>
  <si>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</si>
  <si>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</si>
  <si>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</si>
  <si>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</si>
  <si>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</si>
  <si>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</si>
  <si>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</si>
  <si>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</si>
  <si>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</si>
  <si>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</si>
  <si>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</si>
  <si>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</si>
  <si>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</si>
  <si>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</si>
  <si>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</si>
  <si>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</si>
  <si>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</si>
  <si>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</si>
  <si>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</si>
  <si>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</si>
  <si>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</si>
  <si>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</si>
  <si>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</si>
  <si>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</si>
  <si>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</si>
  <si>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</si>
  <si>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</si>
  <si>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</si>
  <si>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</si>
  <si>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</si>
  <si>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</si>
  <si>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</si>
  <si>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</si>
  <si>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</si>
  <si>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</si>
  <si>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</si>
  <si>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</si>
  <si>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</si>
  <si>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</si>
  <si>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</si>
  <si>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</si>
  <si>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</si>
  <si>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</si>
  <si>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</si>
  <si>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</si>
  <si>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</si>
  <si>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</si>
  <si>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</si>
  <si>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</si>
  <si>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</si>
  <si>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</si>
  <si>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</si>
  <si>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</si>
  <si>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</si>
  <si>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</si>
  <si>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</si>
  <si>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</si>
  <si>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</si>
  <si>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</si>
  <si>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</si>
  <si>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</si>
  <si>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</si>
  <si>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</si>
  <si>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</si>
  <si>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</si>
  <si>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</si>
  <si>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</si>
  <si>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</si>
  <si>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</si>
  <si>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</si>
  <si>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</si>
  <si>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</si>
  <si>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</si>
  <si>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</si>
  <si>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</si>
  <si>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</si>
  <si>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</si>
  <si>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</si>
  <si>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</si>
  <si>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</si>
  <si>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</si>
  <si>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</si>
  <si>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</si>
  <si>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</si>
  <si>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</si>
  <si>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</si>
  <si>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</si>
  <si>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</si>
  <si>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</si>
  <si>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</si>
  <si>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</si>
  <si>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</si>
  <si>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</si>
  <si>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</si>
  <si>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</si>
  <si>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</si>
  <si>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</si>
  <si>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</si>
  <si>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</si>
  <si>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</si>
  <si>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</si>
  <si>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</si>
  <si>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</si>
  <si>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</si>
  <si>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</si>
  <si>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</si>
  <si>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</si>
  <si>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</si>
  <si>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</si>
  <si>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</si>
  <si>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</si>
  <si>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</si>
  <si>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</si>
  <si>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</si>
  <si>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</si>
  <si>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</si>
  <si>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</si>
  <si>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</si>
  <si>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</si>
  <si>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</si>
  <si>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</si>
  <si>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</si>
  <si>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</si>
  <si>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</si>
  <si>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</si>
  <si>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</si>
  <si>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</si>
  <si>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</si>
  <si>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</si>
  <si>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</si>
  <si>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</si>
  <si>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</si>
  <si>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</si>
  <si>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</si>
  <si>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</si>
  <si>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</si>
  <si>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</si>
  <si>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</si>
  <si>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</si>
  <si>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</si>
  <si>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</si>
  <si>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</si>
  <si>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</si>
  <si>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</si>
  <si>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</si>
  <si>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</si>
  <si>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</si>
  <si>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</si>
  <si>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</si>
  <si>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</si>
  <si>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</si>
  <si>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</si>
  <si>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</si>
  <si>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</si>
  <si>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</si>
  <si>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</si>
  <si>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</si>
  <si>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</si>
  <si>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</si>
  <si>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</si>
  <si>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</si>
  <si>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</si>
  <si>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</si>
  <si>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</si>
  <si>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</si>
  <si>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</si>
  <si>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</si>
  <si>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</si>
  <si>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</si>
  <si>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</si>
  <si>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</si>
  <si>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</si>
  <si>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</si>
  <si>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</si>
  <si>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</si>
  <si>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</si>
  <si>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</si>
  <si>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</si>
  <si>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</si>
  <si>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</si>
  <si>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</si>
  <si>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</si>
  <si>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</si>
  <si>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</si>
  <si>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</si>
  <si>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</si>
  <si>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</si>
  <si>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</si>
  <si>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</si>
  <si>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</si>
  <si>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</si>
  <si>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</si>
  <si>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</si>
  <si>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</si>
  <si>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</si>
  <si>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</si>
  <si>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</si>
  <si>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</si>
  <si>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</si>
  <si>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</si>
  <si>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</si>
  <si>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</si>
  <si>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</si>
  <si>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</si>
  <si>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</si>
  <si>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</si>
  <si>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</si>
  <si>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</si>
  <si>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</si>
  <si>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</si>
  <si>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</si>
  <si>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</si>
  <si>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</si>
  <si>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</si>
  <si>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</si>
  <si>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</si>
  <si>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</si>
  <si>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</si>
  <si>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</si>
  <si>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</si>
  <si>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</si>
  <si>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</si>
  <si>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</si>
  <si>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</si>
  <si>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</si>
  <si>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</si>
  <si>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</si>
  <si>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</si>
  <si>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</si>
  <si>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</si>
  <si>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</si>
  <si>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</si>
  <si>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</si>
  <si>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</si>
  <si>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</si>
  <si>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</si>
  <si>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</si>
  <si>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</si>
  <si>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</si>
  <si>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</si>
  <si>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</si>
  <si>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</si>
  <si>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</si>
  <si>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</si>
  <si>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</si>
  <si>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</si>
  <si>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</si>
  <si>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</si>
  <si>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</si>
  <si>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</si>
  <si>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</si>
  <si>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</si>
  <si>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</si>
  <si>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</si>
  <si>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</si>
  <si>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</si>
  <si>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</si>
  <si>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</si>
  <si>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</si>
  <si>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</si>
  <si>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</si>
  <si>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</si>
  <si>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</si>
  <si>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</si>
  <si>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</si>
  <si>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</si>
  <si>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</si>
  <si>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</si>
  <si>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</si>
  <si>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</si>
  <si>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</si>
  <si>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</si>
  <si>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</si>
  <si>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</si>
  <si>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</si>
  <si>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</si>
  <si>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</si>
  <si>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</si>
  <si>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</si>
  <si>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</si>
  <si>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</si>
  <si>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</si>
  <si>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</si>
  <si>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</si>
  <si>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</si>
  <si>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</si>
  <si>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</si>
  <si>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</si>
  <si>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</si>
  <si>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</si>
  <si>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</si>
  <si>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</si>
  <si>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</si>
  <si>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</si>
  <si>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</si>
  <si>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</si>
  <si>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</si>
  <si>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</si>
  <si>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</si>
  <si>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</si>
  <si>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</si>
  <si>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</si>
  <si>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</si>
  <si>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</si>
  <si>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</si>
  <si>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</si>
  <si>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</si>
  <si>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</si>
  <si>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</si>
  <si>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</si>
  <si>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</si>
  <si>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</si>
  <si>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</si>
  <si>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</si>
  <si>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</si>
  <si>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</si>
  <si>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</si>
  <si>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</si>
  <si>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</si>
  <si>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</si>
  <si>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</si>
  <si>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</si>
  <si>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</si>
  <si>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</si>
  <si>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</si>
  <si>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</si>
  <si>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</si>
  <si>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</si>
  <si>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</si>
  <si>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</si>
  <si>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</si>
  <si>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</si>
  <si>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</si>
  <si>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</si>
  <si>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</si>
  <si>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</si>
  <si>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</si>
  <si>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</si>
  <si>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</si>
  <si>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</si>
  <si>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</si>
  <si>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</si>
  <si>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</si>
  <si>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</si>
  <si>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</si>
  <si>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</si>
  <si>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</si>
  <si>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</si>
  <si>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</si>
  <si>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</si>
  <si>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</si>
  <si>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</si>
  <si>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</si>
  <si>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</si>
  <si>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</si>
  <si>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</si>
  <si>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</si>
  <si>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</si>
  <si>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</si>
  <si>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</si>
  <si>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</si>
  <si>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</si>
  <si>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</si>
  <si>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</si>
  <si>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</si>
  <si>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</si>
  <si>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</si>
  <si>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</si>
  <si>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</si>
  <si>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</si>
  <si>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</si>
  <si>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</si>
  <si>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</si>
  <si>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</si>
  <si>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</si>
  <si>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</si>
  <si>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</si>
  <si>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</si>
  <si>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</si>
  <si>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</si>
  <si>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</si>
  <si>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</si>
  <si>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</si>
  <si>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</si>
  <si>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</si>
  <si>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</si>
  <si>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</si>
  <si>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</si>
  <si>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</si>
  <si>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</si>
  <si>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</si>
  <si>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</si>
  <si>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</si>
  <si>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</si>
  <si>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</si>
  <si>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</si>
  <si>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</si>
  <si>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</si>
  <si>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</si>
  <si>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</si>
  <si>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</si>
  <si>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</si>
  <si>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</si>
  <si>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</si>
  <si>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</si>
  <si>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</si>
  <si>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</si>
  <si>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</si>
  <si>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</si>
  <si>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</si>
  <si>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</si>
  <si>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</si>
  <si>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</si>
  <si>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</si>
  <si>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</si>
  <si>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</si>
  <si>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</si>
  <si>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</si>
  <si>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</si>
  <si>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</si>
  <si>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</si>
  <si>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</si>
  <si>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</si>
  <si>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</si>
  <si>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</si>
  <si>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</si>
  <si>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</si>
  <si>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</si>
  <si>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</si>
  <si>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</si>
  <si>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</si>
  <si>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</si>
  <si>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</si>
  <si>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</si>
  <si>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</si>
  <si>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</si>
  <si>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</si>
  <si>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</si>
  <si>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</si>
  <si>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</si>
  <si>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</si>
  <si>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</si>
  <si>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</si>
  <si>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</si>
  <si>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</si>
  <si>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</si>
  <si>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</si>
  <si>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</si>
  <si>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</si>
  <si>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</si>
  <si>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</si>
  <si>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</si>
  <si>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</si>
  <si>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</si>
  <si>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</si>
  <si>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</si>
  <si>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</si>
  <si>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</si>
  <si>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</si>
  <si>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</si>
  <si>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</si>
  <si>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</si>
  <si>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</si>
  <si>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</si>
  <si>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</si>
  <si>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</si>
  <si>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</si>
  <si>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</si>
  <si>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</si>
  <si>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</si>
  <si>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</si>
  <si>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</si>
  <si>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</si>
  <si>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</si>
  <si>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</si>
  <si>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</si>
  <si>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</si>
  <si>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</si>
  <si>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</si>
  <si>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</si>
  <si>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</si>
  <si>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</si>
  <si>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</si>
  <si>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</si>
  <si>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</si>
  <si>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</si>
  <si>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</si>
  <si>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</si>
  <si>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</si>
  <si>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</si>
  <si>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</si>
  <si>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</si>
  <si>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</si>
  <si>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</si>
  <si>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</si>
  <si>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</si>
  <si>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</si>
  <si>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</si>
  <si>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</si>
  <si>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</si>
  <si>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</si>
  <si>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</si>
  <si>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</si>
  <si>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</si>
  <si>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</si>
  <si>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</si>
  <si>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</si>
  <si>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</si>
  <si>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</si>
  <si>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</si>
  <si>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</si>
  <si>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</si>
  <si>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</si>
  <si>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</si>
  <si>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</si>
  <si>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</si>
  <si>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</si>
  <si>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</si>
  <si>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</si>
  <si>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</si>
  <si>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</si>
  <si>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</si>
  <si>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</si>
  <si>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</si>
  <si>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</si>
  <si>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</si>
  <si>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</si>
  <si>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</si>
  <si>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</si>
  <si>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</si>
  <si>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</si>
  <si>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</si>
  <si>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</si>
  <si>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</si>
  <si>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</si>
  <si>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</si>
  <si>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</si>
  <si>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</si>
  <si>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</si>
  <si>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</si>
  <si>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</si>
  <si>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</si>
  <si>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</si>
  <si>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</si>
  <si>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</si>
  <si>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</si>
  <si>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</si>
  <si>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</si>
  <si>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</si>
  <si>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</si>
  <si>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</si>
  <si>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</si>
  <si>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</si>
  <si>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</si>
  <si>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</si>
  <si>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</si>
  <si>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</si>
  <si>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</si>
  <si>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</si>
  <si>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</si>
  <si>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</si>
  <si>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</si>
  <si>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</si>
  <si>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</si>
  <si>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</si>
  <si>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</si>
  <si>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</si>
  <si>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</si>
  <si>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</si>
  <si>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</si>
  <si>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</si>
  <si>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</si>
  <si>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</si>
  <si>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</si>
  <si>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</si>
  <si>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</si>
  <si>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</si>
  <si>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</si>
  <si>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</si>
  <si>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</si>
  <si>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</si>
  <si>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</si>
  <si>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</si>
  <si>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</si>
  <si>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</si>
  <si>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</si>
  <si>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</si>
  <si>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</si>
  <si>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</si>
  <si>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</si>
  <si>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</si>
  <si>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</si>
  <si>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</si>
  <si>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</si>
  <si>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</si>
  <si>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</si>
  <si>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</si>
  <si>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</si>
  <si>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</si>
  <si>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</si>
  <si>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</si>
  <si>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</si>
  <si>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</si>
  <si>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</si>
  <si>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</si>
  <si>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</si>
  <si>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</si>
  <si>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</si>
  <si>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</si>
  <si>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</si>
  <si>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</si>
  <si>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</si>
  <si>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</si>
  <si>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</si>
  <si>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</si>
  <si>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</si>
  <si>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</si>
  <si>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</si>
  <si>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</si>
  <si>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</si>
  <si>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</si>
  <si>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</si>
  <si>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</si>
  <si>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</si>
  <si>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</si>
  <si>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</si>
  <si>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</si>
  <si>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</si>
  <si>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</si>
  <si>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</si>
  <si>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</si>
  <si>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</si>
  <si>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</si>
  <si>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</si>
  <si>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</si>
  <si>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</si>
  <si>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</si>
  <si>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</si>
  <si>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</si>
  <si>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</si>
  <si>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</si>
  <si>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</si>
  <si>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</si>
  <si>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</si>
  <si>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</si>
  <si>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</si>
  <si>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</si>
  <si>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</si>
  <si>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</si>
  <si>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</si>
  <si>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</si>
  <si>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</si>
  <si>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</si>
  <si>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</si>
  <si>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</si>
  <si>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</si>
  <si>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</si>
  <si>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</si>
  <si>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</si>
  <si>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</si>
  <si>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</si>
  <si>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</si>
  <si>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</si>
  <si>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</si>
  <si>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</si>
  <si>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</si>
  <si>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</si>
  <si>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</si>
  <si>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</si>
  <si>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</si>
  <si>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</si>
  <si>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</si>
  <si>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</si>
  <si>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</si>
  <si>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</si>
  <si>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</si>
  <si>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</si>
  <si>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</si>
  <si>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</si>
  <si>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</si>
  <si>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</si>
  <si>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</si>
  <si>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</si>
  <si>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</si>
  <si>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</si>
  <si>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</si>
  <si>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</si>
  <si>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</si>
  <si>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</si>
  <si>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</si>
  <si>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</si>
  <si>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</si>
  <si>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</si>
  <si>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</si>
  <si>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</si>
  <si>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</si>
  <si>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</si>
  <si>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</si>
  <si>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</si>
  <si>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</si>
  <si>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</si>
  <si>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</si>
  <si>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</si>
  <si>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</si>
  <si>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</si>
  <si>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</si>
  <si>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</si>
  <si>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</si>
  <si>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</si>
  <si>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</si>
  <si>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</si>
  <si>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</si>
  <si>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</si>
  <si>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</si>
  <si>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</si>
  <si>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</si>
  <si>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</si>
  <si>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</si>
  <si>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</si>
  <si>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</si>
  <si>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</si>
  <si>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</si>
  <si>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</si>
  <si>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</si>
  <si>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</si>
  <si>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</si>
  <si>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</si>
  <si>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</si>
  <si>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</si>
  <si>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</si>
  <si>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</si>
  <si>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</si>
  <si>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</si>
  <si>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</si>
  <si>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</si>
  <si>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</si>
  <si>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</si>
  <si>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</si>
  <si>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</si>
  <si>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</si>
  <si>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</si>
  <si>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</si>
  <si>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</si>
  <si>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</si>
  <si>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</si>
  <si>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</si>
  <si>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</si>
  <si>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</si>
  <si>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</si>
  <si>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</si>
  <si>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</si>
  <si>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</si>
  <si>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</si>
  <si>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</si>
  <si>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</si>
  <si>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</si>
  <si>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</si>
  <si>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</si>
  <si>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</si>
  <si>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</si>
  <si>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</si>
  <si>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</si>
  <si>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</si>
  <si>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</si>
  <si>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</si>
  <si>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</si>
  <si>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</si>
  <si>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</si>
  <si>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</si>
  <si>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</si>
  <si>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</si>
  <si>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</si>
  <si>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</si>
  <si>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</si>
  <si>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</si>
  <si>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</si>
  <si>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</si>
  <si>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</si>
  <si>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</si>
  <si>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</si>
  <si>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</si>
  <si>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</si>
  <si>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</si>
  <si>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</si>
  <si>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</si>
  <si>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</si>
  <si>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</si>
  <si>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</si>
  <si>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</si>
  <si>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</si>
  <si>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</si>
  <si>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</si>
  <si>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</si>
  <si>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</si>
  <si>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</si>
  <si>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</si>
  <si>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</si>
  <si>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</si>
  <si>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</si>
  <si>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</si>
  <si>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</si>
  <si>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</si>
  <si>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</si>
  <si>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</si>
  <si>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</si>
  <si>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</si>
  <si>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</si>
  <si>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</si>
  <si>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</si>
  <si>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</si>
  <si>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</si>
  <si>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</si>
  <si>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</si>
  <si>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</si>
  <si>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</si>
  <si>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</si>
  <si>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</si>
  <si>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</si>
  <si>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</si>
  <si>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</si>
  <si>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</si>
  <si>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</si>
  <si>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</si>
  <si>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</si>
  <si>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</si>
  <si>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</si>
  <si>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</si>
  <si>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</si>
  <si>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</si>
  <si>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</si>
  <si>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</si>
  <si>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</si>
  <si>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</si>
  <si>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</si>
  <si>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</si>
  <si>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</si>
  <si>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</si>
  <si>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</si>
  <si>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</si>
  <si>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</si>
  <si>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</si>
  <si>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</si>
  <si>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</si>
  <si>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</si>
  <si>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</si>
  <si>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</si>
  <si>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</si>
  <si>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</si>
  <si>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</si>
  <si>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</si>
  <si>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</si>
  <si>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</si>
  <si>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</si>
  <si>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</si>
  <si>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</si>
  <si>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</si>
  <si>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</si>
  <si>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</si>
  <si>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</si>
  <si>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</si>
  <si>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</si>
  <si>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</si>
  <si>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</si>
  <si>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</si>
  <si>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</si>
  <si>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</si>
  <si>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</si>
  <si>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</si>
  <si>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</si>
  <si>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</si>
  <si>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</si>
  <si>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</si>
  <si>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</si>
  <si>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</si>
  <si>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</si>
  <si>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</si>
  <si>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</si>
  <si>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</si>
  <si>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</si>
  <si>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</si>
  <si>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</si>
  <si>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</si>
  <si>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</si>
  <si>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</si>
  <si>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</si>
  <si>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</si>
  <si>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</si>
  <si>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</si>
  <si>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</si>
  <si>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</si>
  <si>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</si>
  <si>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</si>
  <si>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</si>
  <si>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</si>
  <si>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</si>
  <si>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</si>
  <si>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</si>
  <si>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</si>
  <si>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</si>
  <si>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</si>
  <si>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</si>
  <si>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</si>
  <si>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</si>
  <si>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</si>
  <si>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</si>
  <si>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</si>
  <si>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</si>
  <si>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</si>
  <si>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</si>
  <si>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</si>
  <si>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</si>
  <si>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</si>
  <si>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</si>
  <si>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</si>
  <si>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</si>
  <si>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</si>
  <si>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</si>
  <si>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</si>
  <si>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</si>
  <si>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</si>
  <si>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</si>
  <si>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</si>
  <si>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</si>
  <si>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</si>
  <si>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</si>
  <si>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</si>
  <si>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</si>
  <si>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</si>
  <si>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</si>
  <si>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</si>
  <si>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</si>
  <si>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</si>
  <si>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</si>
  <si>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</si>
  <si>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</si>
  <si>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</si>
  <si>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</si>
  <si>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</si>
  <si>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</si>
  <si>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</si>
  <si>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</si>
  <si>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</si>
  <si>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</si>
  <si>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</si>
  <si>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</si>
  <si>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</si>
  <si>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</si>
  <si>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</si>
  <si>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</si>
  <si>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</si>
  <si>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</si>
  <si>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</si>
  <si>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</si>
  <si>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</si>
  <si>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</si>
  <si>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</si>
  <si>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</si>
  <si>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</si>
  <si>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</si>
  <si>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</si>
  <si>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</si>
  <si>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</si>
  <si>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</si>
  <si>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</si>
  <si>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</si>
  <si>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</si>
  <si>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</si>
  <si>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</si>
  <si>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</si>
  <si>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</si>
  <si>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</si>
  <si>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</si>
  <si>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</si>
  <si>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</si>
  <si>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</si>
  <si>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</si>
  <si>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</si>
  <si>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</si>
  <si>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</si>
  <si>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</si>
  <si>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</si>
  <si>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</si>
  <si>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</si>
  <si>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</si>
  <si>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</si>
  <si>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</si>
  <si>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</si>
  <si>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</si>
  <si>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</si>
  <si>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</si>
  <si>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</si>
  <si>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</si>
  <si>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</si>
  <si>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</si>
  <si>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</si>
  <si>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</si>
  <si>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</si>
  <si>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</si>
  <si>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</si>
  <si>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</si>
  <si>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</si>
  <si>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</si>
  <si>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</si>
  <si>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</si>
  <si>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</si>
  <si>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</si>
  <si>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</si>
  <si>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</si>
  <si>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</si>
  <si>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</si>
  <si>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</si>
  <si>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</si>
  <si>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</si>
  <si>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</si>
  <si>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</si>
  <si>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</si>
  <si>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</si>
  <si>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</si>
  <si>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</si>
  <si>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</si>
  <si>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</si>
  <si>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</si>
  <si>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</si>
  <si>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</si>
  <si>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</si>
  <si>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</si>
  <si>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</si>
  <si>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</si>
  <si>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</si>
  <si>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</si>
  <si>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</si>
  <si>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</si>
  <si>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</si>
  <si>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</si>
  <si>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</si>
  <si>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</si>
  <si>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</si>
  <si>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</si>
  <si>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</si>
  <si>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</si>
  <si>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</si>
  <si>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</si>
  <si>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</si>
  <si>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</si>
  <si>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</si>
  <si>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</si>
  <si>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</si>
  <si>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</si>
  <si>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</si>
  <si>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</si>
  <si>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</si>
  <si>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</si>
  <si>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</si>
  <si>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</si>
  <si>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</si>
  <si>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</si>
  <si>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</si>
  <si>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</si>
  <si>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</si>
  <si>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</si>
  <si>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</si>
  <si>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</si>
  <si>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</si>
  <si>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</si>
  <si>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</si>
  <si>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</si>
  <si>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</si>
  <si>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</si>
  <si>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</si>
  <si>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</si>
  <si>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</si>
  <si>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</si>
  <si>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</si>
  <si>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</si>
  <si>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</si>
  <si>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</si>
  <si>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</si>
  <si>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</si>
  <si>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</si>
  <si>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</si>
  <si>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</si>
  <si>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</si>
  <si>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</si>
  <si>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</si>
  <si>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</si>
  <si>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</si>
  <si>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</si>
  <si>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</si>
  <si>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</si>
  <si>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</si>
  <si>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</si>
  <si>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</si>
  <si>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</si>
  <si>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</si>
  <si>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</si>
  <si>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</si>
  <si>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</si>
  <si>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</si>
  <si>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</si>
  <si>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</si>
  <si>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</si>
  <si>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</si>
  <si>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</si>
  <si>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</si>
  <si>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</si>
  <si>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</si>
  <si>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</si>
  <si>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</si>
  <si>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</si>
  <si>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</si>
  <si>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</si>
  <si>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</si>
  <si>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</si>
  <si>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</si>
  <si>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</si>
  <si>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</si>
  <si>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</si>
  <si>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</si>
  <si>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</si>
  <si>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</si>
  <si>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</si>
  <si>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</si>
  <si>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</si>
  <si>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</si>
  <si>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</si>
  <si>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</si>
  <si>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</si>
  <si>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</si>
  <si>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</si>
  <si>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</si>
  <si>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</si>
  <si>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</si>
  <si>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</si>
  <si>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</si>
  <si>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</si>
  <si>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</si>
  <si>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</si>
  <si>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</si>
  <si>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</si>
  <si>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</si>
  <si>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</si>
  <si>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</si>
  <si>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</si>
  <si>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</si>
  <si>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</si>
  <si>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</si>
  <si>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</si>
  <si>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</si>
  <si>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</si>
  <si>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</si>
  <si>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</si>
  <si>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</si>
  <si>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</si>
  <si>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</si>
  <si>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</si>
  <si>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</si>
  <si>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</si>
  <si>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</si>
  <si>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</si>
  <si>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</si>
  <si>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</si>
  <si>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</si>
  <si>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</si>
  <si>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</si>
  <si>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</si>
  <si>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</si>
  <si>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</si>
  <si>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</si>
  <si>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</si>
  <si>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</si>
  <si>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</si>
  <si>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</si>
  <si>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</si>
  <si>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</si>
  <si>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</si>
  <si>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</si>
  <si>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</si>
  <si>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</si>
  <si>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</si>
  <si>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</si>
  <si>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</si>
  <si>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</si>
  <si>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</si>
  <si>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</si>
  <si>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</si>
  <si>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</si>
  <si>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</si>
  <si>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</si>
  <si>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</si>
  <si>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</si>
  <si>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</si>
  <si>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</si>
  <si>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</si>
  <si>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</si>
  <si>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</si>
  <si>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</si>
  <si>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</si>
  <si>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</si>
  <si>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</si>
  <si>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</si>
  <si>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</si>
  <si>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</si>
  <si>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</si>
  <si>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</si>
  <si>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</si>
  <si>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</si>
  <si>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</si>
  <si>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</si>
  <si>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</si>
  <si>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</si>
  <si>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</si>
  <si>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</si>
  <si>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</si>
  <si>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</si>
  <si>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</si>
  <si>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</si>
  <si>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</si>
  <si>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</si>
  <si>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</si>
  <si>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</si>
  <si>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</si>
  <si>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</si>
  <si>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</si>
  <si>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</si>
  <si>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</si>
  <si>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</si>
  <si>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</si>
  <si>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</si>
  <si>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</si>
  <si>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</si>
  <si>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</si>
  <si>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</si>
  <si>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</si>
  <si>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</si>
  <si>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</si>
  <si>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</si>
  <si>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</si>
  <si>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</si>
  <si>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</si>
  <si>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</si>
  <si>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</si>
  <si>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</si>
  <si>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</si>
  <si>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</si>
  <si>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</si>
  <si>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</si>
  <si>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</si>
  <si>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</si>
  <si>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</si>
  <si>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</si>
  <si>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</si>
  <si>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</si>
  <si>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</si>
  <si>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</si>
  <si>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</si>
  <si>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</si>
  <si>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</si>
  <si>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</si>
  <si>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</si>
  <si>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</si>
  <si>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</si>
  <si>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</si>
  <si>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</si>
  <si>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</si>
  <si>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</si>
  <si>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</si>
  <si>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</si>
  <si>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</si>
  <si>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</si>
  <si>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</si>
  <si>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</si>
  <si>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</si>
  <si>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</si>
  <si>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</si>
  <si>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</si>
  <si>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</si>
  <si>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</si>
  <si>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</si>
  <si>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</si>
  <si>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</si>
  <si>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</si>
  <si>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</si>
  <si>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</si>
  <si>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</si>
  <si>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</si>
  <si>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</si>
  <si>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</si>
  <si>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</si>
  <si>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</si>
  <si>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</si>
  <si>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</si>
  <si>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</si>
  <si>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</si>
  <si>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</si>
  <si>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</si>
  <si>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</si>
  <si>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</si>
  <si>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</si>
  <si>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</si>
  <si>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</si>
  <si>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</si>
  <si>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</si>
  <si>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</si>
  <si>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</si>
  <si>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</si>
  <si>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</si>
  <si>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</si>
  <si>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</si>
  <si>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</si>
  <si>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</si>
  <si>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</si>
  <si>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</si>
  <si>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</si>
  <si>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</si>
  <si>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</si>
  <si>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</si>
  <si>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</si>
  <si>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</si>
  <si>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</si>
  <si>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</si>
  <si>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</si>
  <si>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</si>
  <si>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</si>
  <si>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</si>
  <si>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</si>
  <si>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</si>
  <si>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</si>
  <si>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</si>
  <si>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</si>
  <si>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</si>
  <si>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</si>
  <si>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</si>
  <si>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</si>
  <si>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</si>
  <si>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</si>
  <si>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</si>
  <si>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</si>
  <si>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</si>
  <si>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</si>
  <si>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</si>
  <si>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</si>
  <si>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</si>
  <si>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</si>
  <si>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</si>
  <si>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</si>
  <si>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</si>
  <si>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</si>
  <si>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</si>
  <si>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</si>
  <si>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</si>
  <si>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</si>
  <si>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</si>
  <si>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</si>
  <si>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</si>
  <si>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</si>
  <si>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</si>
  <si>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</si>
  <si>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</si>
  <si>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</si>
  <si>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</si>
  <si>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</si>
  <si>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</si>
  <si>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</si>
  <si>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</si>
  <si>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</si>
  <si>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</si>
  <si>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</si>
  <si>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</si>
  <si>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</si>
  <si>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</si>
  <si>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</si>
  <si>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</si>
  <si>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</si>
  <si>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</si>
  <si>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</si>
  <si>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</si>
  <si>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</si>
  <si>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</si>
  <si>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</si>
  <si>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</si>
  <si>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</si>
  <si>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</si>
  <si>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</si>
  <si>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</si>
  <si>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</si>
  <si>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</si>
  <si>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</si>
  <si>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</si>
  <si>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</si>
  <si>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</si>
  <si>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</si>
  <si>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</si>
  <si>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</si>
  <si>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</si>
  <si>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</si>
  <si>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</si>
  <si>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</si>
  <si>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</si>
  <si>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</si>
  <si>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</si>
  <si>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</si>
  <si>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</si>
  <si>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</si>
  <si>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</si>
  <si>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</si>
  <si>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</si>
  <si>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</si>
  <si>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</si>
  <si>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</si>
  <si>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</si>
  <si>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</si>
  <si>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</si>
  <si>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</si>
  <si>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</si>
  <si>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</si>
  <si>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</si>
  <si>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</si>
  <si>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</si>
  <si>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</si>
  <si>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</si>
  <si>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</si>
  <si>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</si>
  <si>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</si>
  <si>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</si>
  <si>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</si>
  <si>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</si>
  <si>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</si>
  <si>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</si>
  <si>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</si>
  <si>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</si>
  <si>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</si>
  <si>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</si>
  <si>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</si>
  <si>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</si>
  <si>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</si>
  <si>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</si>
  <si>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</si>
  <si>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</si>
  <si>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</si>
  <si>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</si>
  <si>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</si>
  <si>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</si>
  <si>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</si>
  <si>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</si>
  <si>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</si>
  <si>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</si>
  <si>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</si>
  <si>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</si>
  <si>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</si>
  <si>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</si>
  <si>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</si>
  <si>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</si>
  <si>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</si>
  <si>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</si>
  <si>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</si>
  <si>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</si>
  <si>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</si>
  <si>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</si>
  <si>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</si>
  <si>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</si>
  <si>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</si>
  <si>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</si>
  <si>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</si>
  <si>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</si>
  <si>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</si>
  <si>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</si>
  <si>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</si>
  <si>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</si>
  <si>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</si>
  <si>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</si>
  <si>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</si>
  <si>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</si>
  <si>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</si>
  <si>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</si>
  <si>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</si>
  <si>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</si>
  <si>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</si>
  <si>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</si>
  <si>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</si>
  <si>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</si>
  <si>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</si>
  <si>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</si>
  <si>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</si>
  <si>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</si>
  <si>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</si>
  <si>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</si>
  <si>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</si>
  <si>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</si>
  <si>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</si>
  <si>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</si>
  <si>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</si>
  <si>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</si>
  <si>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</si>
  <si>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</si>
  <si>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</si>
  <si>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</si>
  <si>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</si>
  <si>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</si>
  <si>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</si>
  <si>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</si>
  <si>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</si>
  <si>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</si>
  <si>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</si>
  <si>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</si>
  <si>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</si>
  <si>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</si>
  <si>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</si>
  <si>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</si>
  <si>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</si>
  <si>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</si>
  <si>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</si>
  <si>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</si>
  <si>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</si>
  <si>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</si>
  <si>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</si>
  <si>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</si>
  <si>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</si>
  <si>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</si>
  <si>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</si>
  <si>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</si>
  <si>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</si>
  <si>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</si>
  <si>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</si>
  <si>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</si>
  <si>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</si>
  <si>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</si>
  <si>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</si>
  <si>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</si>
  <si>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</si>
  <si>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</si>
  <si>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</si>
  <si>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</si>
  <si>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</si>
  <si>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</si>
  <si>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</si>
  <si>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</si>
  <si>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</si>
  <si>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</si>
  <si>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</si>
  <si>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</si>
  <si>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</si>
  <si>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</si>
  <si>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</si>
  <si>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</si>
  <si>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</si>
  <si>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</si>
  <si>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</si>
  <si>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</si>
  <si>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</si>
  <si>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</si>
  <si>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</si>
  <si>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</si>
  <si>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</si>
  <si>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</si>
  <si>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</si>
  <si>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</si>
  <si>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</si>
  <si>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</si>
  <si>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</si>
  <si>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</si>
  <si>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</si>
  <si>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</si>
  <si>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</si>
  <si>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</si>
  <si>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</si>
  <si>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</si>
  <si>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</si>
  <si>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</si>
  <si>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</si>
  <si>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</si>
  <si>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</si>
  <si>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</si>
  <si>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</si>
  <si>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</si>
  <si>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</si>
  <si>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</si>
  <si>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</si>
  <si>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</si>
  <si>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</si>
  <si>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</si>
  <si>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</si>
  <si>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</si>
  <si>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</si>
  <si>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</si>
  <si>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</si>
  <si>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</si>
  <si>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</si>
  <si>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</si>
  <si>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</si>
  <si>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</si>
  <si>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</si>
  <si>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</si>
  <si>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</si>
  <si>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</si>
  <si>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</si>
  <si>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</si>
  <si>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</si>
  <si>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</si>
  <si>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</si>
  <si>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</si>
  <si>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</si>
  <si>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</si>
  <si>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</si>
  <si>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</si>
  <si>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</si>
  <si>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</si>
  <si>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</si>
  <si>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</si>
  <si>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</si>
  <si>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</si>
  <si>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</si>
  <si>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</si>
  <si>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</si>
  <si>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</si>
  <si>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</si>
  <si>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</si>
  <si>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</si>
  <si>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</si>
  <si>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</si>
  <si>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</si>
  <si>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</si>
  <si>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</si>
  <si>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</si>
  <si>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</si>
  <si>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</si>
  <si>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</si>
  <si>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</si>
  <si>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</si>
  <si>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</si>
  <si>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</si>
  <si>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</si>
  <si>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</si>
  <si>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</si>
  <si>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</si>
  <si>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</si>
  <si>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</si>
  <si>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</si>
  <si>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</si>
  <si>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</si>
  <si>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</si>
  <si>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</si>
  <si>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</si>
  <si>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</si>
  <si>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</si>
  <si>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</si>
  <si>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</si>
  <si>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</si>
  <si>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</si>
  <si>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</si>
  <si>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</si>
  <si>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</si>
  <si>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</si>
  <si>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</si>
  <si>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</si>
  <si>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</si>
  <si>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</si>
  <si>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</si>
  <si>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</si>
  <si>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</si>
  <si>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</si>
  <si>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</si>
  <si>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</si>
  <si>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</si>
  <si>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</si>
  <si>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</si>
  <si>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</si>
  <si>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</si>
  <si>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</si>
  <si>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</si>
  <si>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</si>
  <si>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</si>
  <si>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</si>
  <si>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</si>
  <si>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</si>
  <si>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</si>
  <si>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</si>
  <si>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</si>
  <si>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</si>
  <si>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</si>
  <si>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</si>
  <si>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</si>
  <si>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</si>
  <si>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</si>
  <si>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</si>
  <si>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</si>
  <si>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</si>
  <si>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</si>
  <si>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</si>
  <si>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</si>
  <si>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</si>
  <si>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</si>
  <si>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</si>
  <si>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</si>
  <si>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</si>
  <si>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</si>
  <si>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</si>
  <si>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</si>
  <si>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</si>
  <si>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</si>
  <si>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</si>
  <si>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</si>
  <si>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</si>
  <si>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</si>
  <si>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</si>
  <si>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</si>
  <si>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</si>
  <si>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</si>
  <si>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</si>
  <si>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</si>
  <si>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</si>
  <si>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</si>
  <si>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</si>
  <si>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</si>
  <si>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</si>
  <si>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</si>
  <si>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</si>
  <si>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</si>
  <si>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</si>
  <si>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</si>
  <si>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</si>
  <si>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</si>
  <si>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</si>
  <si>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</si>
  <si>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</si>
  <si>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</si>
  <si>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</si>
  <si>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</si>
  <si>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</si>
  <si>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</si>
  <si>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</si>
  <si>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</si>
  <si>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</si>
  <si>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</si>
  <si>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</si>
  <si>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</si>
  <si>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</si>
  <si>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</si>
  <si>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</si>
  <si>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</si>
  <si>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</si>
  <si>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</si>
  <si>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</si>
  <si>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</si>
  <si>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</si>
  <si>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</si>
  <si>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</si>
  <si>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</si>
  <si>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</si>
  <si>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</si>
  <si>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</si>
  <si>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</si>
  <si>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</si>
  <si>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</si>
  <si>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</si>
  <si>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</si>
  <si>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</si>
  <si>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</si>
  <si>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</si>
  <si>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</si>
  <si>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</si>
  <si>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</si>
  <si>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</si>
  <si>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</si>
  <si>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</si>
  <si>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</si>
  <si>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</si>
  <si>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</si>
  <si>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</si>
  <si>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</si>
  <si>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</si>
  <si>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</si>
  <si>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</si>
  <si>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</si>
  <si>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</si>
  <si>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</si>
  <si>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</si>
  <si>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</si>
  <si>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</si>
  <si>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</si>
  <si>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</si>
  <si>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</si>
  <si>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</si>
  <si>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</si>
  <si>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</si>
  <si>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</si>
  <si>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</si>
  <si>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</si>
  <si>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</si>
  <si>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</si>
  <si>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</si>
  <si>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</si>
  <si>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</si>
  <si>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</si>
  <si>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</si>
  <si>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</si>
  <si>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</si>
  <si>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</si>
  <si>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</si>
  <si>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</si>
  <si>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</si>
  <si>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</si>
  <si>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</si>
  <si>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</si>
  <si>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</si>
  <si>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</si>
  <si>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</si>
  <si>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</si>
  <si>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</si>
  <si>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</si>
  <si>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</si>
  <si>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</si>
  <si>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</si>
  <si>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</si>
  <si>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</si>
  <si>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</si>
  <si>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</si>
  <si>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</si>
  <si>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</si>
  <si>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</si>
  <si>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</si>
  <si>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</si>
  <si>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</si>
  <si>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</si>
  <si>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</si>
  <si>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</si>
  <si>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</si>
  <si>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</si>
  <si>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</si>
  <si>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</si>
  <si>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</si>
  <si>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</si>
  <si>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</si>
  <si>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</si>
  <si>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</si>
  <si>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</si>
  <si>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</si>
  <si>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</si>
  <si>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</si>
  <si>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</si>
  <si>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</si>
  <si>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</si>
  <si>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</si>
  <si>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</si>
  <si>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</si>
  <si>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</si>
  <si>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</si>
  <si>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</si>
  <si>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</si>
  <si>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</si>
  <si>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</si>
  <si>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</si>
  <si>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</si>
  <si>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</si>
  <si>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</si>
  <si>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</si>
  <si>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</si>
  <si>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</si>
  <si>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</si>
  <si>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</si>
  <si>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</si>
  <si>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</si>
  <si>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</si>
  <si>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</si>
  <si>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</si>
  <si>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</si>
  <si>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</si>
  <si>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</si>
  <si>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</si>
  <si>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</si>
  <si>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</si>
  <si>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</si>
  <si>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</si>
  <si>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</si>
  <si>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</si>
  <si>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</si>
  <si>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</si>
  <si>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</si>
  <si>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</si>
  <si>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</si>
  <si>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</si>
  <si>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</si>
  <si>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</si>
  <si>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</si>
  <si>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</si>
  <si>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</si>
  <si>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</si>
  <si>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</si>
  <si>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</si>
  <si>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</si>
  <si>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</si>
  <si>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</si>
  <si>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</si>
  <si>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</si>
  <si>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</si>
  <si>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</si>
  <si>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</si>
  <si>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</si>
  <si>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</si>
  <si>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</si>
  <si>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</si>
  <si>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</si>
  <si>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</si>
  <si>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</si>
  <si>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</si>
  <si>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</si>
  <si>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</si>
  <si>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</si>
  <si>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</si>
  <si>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</si>
  <si>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</si>
  <si>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</si>
  <si>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</si>
  <si>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</si>
  <si>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</si>
  <si>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</si>
  <si>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</si>
  <si>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</si>
  <si>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</si>
  <si>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</si>
  <si>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</si>
  <si>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</si>
  <si>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</si>
  <si>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</si>
  <si>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</si>
  <si>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</si>
  <si>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</si>
  <si>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</si>
  <si>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</si>
  <si>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</si>
  <si>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</si>
  <si>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</si>
  <si>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</si>
  <si>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</si>
  <si>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</si>
  <si>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</si>
  <si>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</si>
  <si>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</si>
  <si>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</si>
  <si>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</si>
  <si>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</si>
  <si>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</si>
  <si>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</si>
  <si>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</si>
  <si>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</si>
  <si>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</si>
  <si>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</si>
  <si>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</si>
  <si>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</si>
  <si>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</si>
  <si>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</si>
  <si>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</si>
  <si>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</si>
  <si>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</si>
  <si>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</si>
  <si>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</si>
  <si>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</si>
  <si>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</si>
  <si>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</si>
  <si>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</si>
  <si>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</si>
  <si>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</si>
  <si>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</si>
  <si>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</si>
  <si>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</si>
  <si>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</si>
  <si>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</si>
  <si>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</si>
  <si>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</si>
  <si>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</si>
  <si>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</si>
  <si>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</si>
  <si>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</si>
  <si>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</si>
  <si>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</si>
  <si>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</si>
  <si>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</si>
  <si>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</si>
  <si>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</si>
  <si>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</si>
  <si>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</si>
  <si>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</si>
  <si>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</si>
  <si>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</si>
  <si>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</si>
  <si>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</si>
  <si>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</si>
  <si>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</si>
  <si>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</si>
  <si>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</si>
  <si>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</si>
  <si>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</si>
  <si>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</si>
  <si>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</si>
  <si>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</si>
  <si>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</si>
  <si>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</si>
  <si>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</si>
  <si>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</si>
  <si>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</si>
  <si>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</si>
  <si>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</si>
  <si>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</si>
  <si>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</si>
  <si>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</si>
  <si>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</si>
  <si>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</si>
  <si>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</si>
  <si>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</si>
  <si>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</si>
  <si>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</si>
  <si>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</si>
  <si>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</si>
  <si>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</si>
  <si>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</si>
  <si>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</si>
  <si>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</si>
  <si>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</si>
  <si>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</si>
  <si>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</si>
  <si>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</si>
  <si>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</si>
  <si>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</si>
  <si>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</si>
  <si>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</si>
  <si>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</si>
  <si>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</si>
  <si>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</si>
  <si>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</si>
  <si>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</si>
  <si>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</si>
  <si>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</si>
  <si>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</si>
  <si>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</si>
  <si>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</si>
  <si>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</si>
  <si>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</si>
  <si>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</si>
  <si>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</si>
  <si>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</si>
  <si>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</si>
  <si>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</si>
  <si>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</si>
  <si>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</si>
  <si>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</si>
  <si>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</si>
  <si>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</si>
  <si>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</si>
  <si>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</si>
  <si>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</si>
  <si>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</si>
  <si>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</si>
  <si>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</si>
  <si>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</si>
  <si>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</si>
  <si>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</si>
  <si>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</si>
  <si>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</si>
  <si>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</si>
  <si>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</si>
  <si>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</si>
  <si>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</si>
  <si>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</si>
  <si>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</si>
  <si>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</si>
  <si>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</si>
  <si>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</si>
  <si>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</si>
  <si>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</si>
  <si>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</si>
  <si>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</si>
  <si>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</si>
  <si>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</si>
  <si>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</si>
  <si>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</si>
  <si>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</si>
  <si>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</si>
  <si>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</si>
  <si>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</si>
  <si>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</si>
  <si>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</si>
  <si>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</si>
  <si>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</si>
  <si>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</si>
  <si>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</si>
  <si>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</si>
  <si>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</si>
  <si>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</si>
  <si>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</si>
  <si>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</si>
  <si>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</si>
  <si>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</si>
  <si>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</si>
  <si>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</si>
  <si>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</si>
  <si>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</si>
  <si>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</si>
  <si>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</si>
  <si>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</si>
  <si>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</si>
  <si>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</si>
  <si>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</si>
  <si>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</si>
  <si>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</si>
  <si>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</si>
  <si>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</si>
  <si>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</si>
  <si>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</si>
  <si>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</si>
  <si>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</si>
  <si>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</si>
  <si>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</si>
  <si>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</si>
  <si>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</si>
  <si>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</si>
  <si>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</si>
  <si>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</si>
  <si>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</si>
  <si>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</si>
  <si>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</si>
  <si>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</si>
  <si>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</si>
  <si>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</si>
  <si>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</si>
  <si>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</si>
  <si>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</si>
  <si>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</si>
  <si>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</si>
  <si>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</si>
  <si>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</si>
  <si>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</si>
  <si>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</si>
  <si>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</si>
  <si>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</si>
  <si>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</si>
  <si>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</si>
  <si>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</si>
  <si>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</si>
  <si>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</si>
  <si>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</si>
  <si>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</si>
  <si>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</si>
  <si>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</si>
  <si>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</si>
  <si>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</si>
  <si>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</si>
  <si>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</si>
  <si>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</si>
  <si>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</si>
  <si>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</si>
  <si>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</si>
  <si>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</si>
  <si>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</si>
  <si>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</si>
  <si>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</si>
  <si>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</si>
  <si>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</si>
  <si>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</si>
  <si>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</si>
  <si>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</si>
  <si>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</si>
  <si>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</si>
  <si>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</si>
  <si>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</si>
  <si>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</si>
  <si>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</si>
  <si>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</si>
  <si>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</si>
  <si>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</si>
  <si>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</si>
  <si>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</si>
  <si>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</si>
  <si>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</si>
  <si>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</si>
  <si>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</si>
  <si>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</si>
  <si>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</si>
  <si>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</si>
  <si>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</si>
  <si>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</si>
  <si>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</si>
  <si>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</si>
  <si>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</si>
  <si>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</si>
  <si>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</si>
  <si>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</si>
  <si>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</si>
  <si>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</si>
  <si>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</si>
  <si>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</si>
  <si>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</si>
  <si>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</si>
  <si>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</si>
  <si>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</si>
  <si>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</si>
  <si>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</si>
  <si>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</si>
  <si>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</si>
  <si>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</si>
  <si>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</si>
  <si>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</si>
  <si>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</si>
  <si>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</si>
  <si>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</si>
  <si>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</si>
  <si>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</si>
  <si>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</si>
  <si>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</si>
  <si>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</si>
  <si>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</si>
  <si>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</si>
  <si>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</si>
  <si>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</si>
  <si>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</si>
  <si>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</si>
  <si>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</si>
  <si>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</si>
  <si>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</si>
  <si>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</si>
  <si>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</si>
  <si>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</si>
  <si>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</si>
  <si>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</si>
  <si>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</si>
  <si>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</si>
  <si>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</si>
  <si>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</si>
  <si>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</si>
  <si>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</si>
  <si>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</si>
  <si>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</si>
  <si>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</si>
  <si>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</si>
  <si>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</si>
  <si>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</si>
  <si>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</si>
  <si>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</si>
  <si>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</si>
  <si>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</si>
  <si>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</si>
  <si>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</si>
  <si>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</si>
  <si>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</si>
  <si>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</si>
  <si>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</si>
  <si>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</si>
  <si>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</si>
  <si>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</si>
  <si>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</si>
  <si>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</si>
  <si>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</si>
  <si>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</si>
  <si>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</si>
  <si>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</si>
  <si>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</si>
  <si>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</si>
  <si>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</si>
  <si>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</si>
  <si>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</si>
  <si>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</si>
  <si>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</si>
  <si>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</si>
  <si>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</si>
  <si>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</si>
  <si>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</si>
  <si>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</si>
  <si>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</si>
  <si>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</si>
  <si>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</si>
  <si>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</si>
  <si>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</si>
  <si>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</si>
  <si>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</si>
  <si>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</si>
  <si>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</si>
  <si>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</si>
  <si>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</si>
  <si>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</si>
  <si>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</si>
  <si>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</si>
  <si>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</si>
  <si>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</si>
  <si>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</si>
  <si>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</si>
  <si>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</si>
  <si>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</si>
  <si>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</si>
  <si>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</si>
  <si>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</si>
  <si>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</si>
  <si>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</si>
  <si>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</si>
  <si>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</si>
  <si>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</si>
  <si>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</si>
  <si>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</si>
  <si>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</si>
  <si>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</si>
  <si>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</si>
  <si>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</si>
  <si>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</si>
  <si>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</si>
  <si>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</si>
  <si>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</si>
  <si>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</si>
  <si>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</si>
  <si>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</si>
  <si>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</si>
  <si>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</si>
  <si>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</si>
  <si>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</si>
  <si>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</si>
  <si>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</si>
  <si>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</si>
  <si>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</si>
  <si>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</si>
  <si>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</si>
  <si>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</si>
  <si>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</si>
  <si>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</si>
  <si>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</si>
  <si>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</si>
  <si>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</si>
  <si>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</si>
  <si>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</si>
  <si>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</si>
  <si>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</si>
  <si>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</si>
  <si>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</si>
  <si>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</si>
  <si>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</si>
  <si>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</si>
  <si>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</si>
  <si>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</si>
  <si>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</si>
  <si>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</si>
  <si>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</si>
  <si>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</si>
  <si>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</si>
  <si>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</si>
  <si>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</si>
  <si>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</si>
  <si>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</si>
  <si>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</si>
  <si>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</si>
  <si>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</si>
  <si>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</si>
  <si>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</si>
  <si>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</si>
  <si>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</si>
  <si>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</si>
  <si>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</si>
  <si>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</si>
  <si>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</si>
  <si>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</si>
  <si>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</si>
  <si>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</si>
  <si>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</si>
  <si>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</si>
  <si>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</si>
  <si>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</si>
  <si>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</si>
  <si>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</si>
  <si>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</si>
  <si>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</si>
  <si>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</si>
  <si>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</si>
  <si>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</si>
  <si>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</si>
  <si>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</si>
  <si>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</si>
  <si>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</si>
  <si>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</si>
  <si>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</si>
  <si>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</si>
  <si>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</si>
  <si>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</si>
  <si>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</si>
  <si>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</si>
  <si>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</si>
  <si>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</si>
  <si>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</si>
  <si>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</si>
  <si>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</si>
  <si>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</si>
  <si>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</si>
  <si>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</si>
  <si>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</si>
  <si>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</si>
  <si>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</si>
  <si>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</si>
  <si>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</si>
  <si>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</si>
  <si>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</si>
  <si>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</si>
  <si>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</si>
  <si>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</si>
  <si>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</si>
  <si>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</si>
  <si>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</si>
  <si>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</si>
  <si>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</si>
  <si>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</si>
  <si>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</si>
  <si>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</si>
  <si>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</si>
  <si>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</si>
  <si>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</si>
  <si>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</si>
  <si>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</si>
  <si>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</si>
  <si>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</si>
  <si>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</si>
  <si>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</si>
  <si>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</si>
  <si>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</si>
  <si>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</si>
  <si>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</si>
  <si>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</si>
  <si>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</si>
  <si>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</si>
  <si>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</si>
  <si>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</si>
  <si>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</si>
  <si>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</si>
  <si>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</si>
  <si>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</si>
  <si>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</si>
  <si>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</si>
  <si>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</si>
  <si>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</si>
  <si>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</si>
  <si>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</si>
  <si>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</si>
  <si>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</si>
  <si>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</si>
  <si>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</si>
  <si>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</si>
  <si>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</si>
  <si>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</si>
  <si>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</si>
  <si>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</si>
  <si>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</si>
  <si>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</si>
  <si>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</si>
  <si>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</si>
  <si>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</si>
  <si>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</si>
  <si>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</si>
  <si>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</si>
  <si>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</si>
  <si>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</si>
  <si>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</si>
  <si>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</si>
  <si>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</si>
  <si>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</si>
  <si>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</si>
  <si>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</si>
  <si>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</si>
  <si>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</si>
  <si>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</si>
  <si>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</si>
  <si>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</si>
  <si>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</si>
  <si>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</si>
  <si>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</si>
  <si>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</si>
  <si>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</si>
  <si>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</si>
  <si>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</si>
  <si>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</si>
  <si>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</si>
  <si>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</si>
  <si>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</si>
  <si>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</si>
  <si>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</si>
  <si>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</si>
  <si>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</si>
  <si>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</si>
  <si>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</si>
  <si>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</si>
  <si>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</si>
  <si>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</si>
  <si>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</si>
  <si>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</si>
  <si>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</si>
  <si>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</si>
  <si>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</si>
  <si>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</si>
  <si>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</si>
  <si>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</si>
  <si>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</si>
  <si>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</si>
  <si>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</si>
  <si>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</si>
  <si>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</si>
  <si>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</si>
  <si>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</si>
  <si>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</si>
  <si>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</si>
  <si>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</si>
  <si>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</si>
  <si>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</si>
  <si>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</si>
  <si>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</si>
  <si>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</si>
  <si>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</si>
  <si>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</si>
  <si>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</si>
  <si>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</si>
  <si>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</si>
  <si>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</si>
  <si>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</si>
  <si>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</si>
  <si>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</si>
  <si>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</si>
  <si>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</si>
  <si>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</si>
  <si>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</si>
  <si>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</si>
  <si>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</si>
  <si>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</si>
  <si>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</si>
  <si>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</si>
  <si>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</si>
  <si>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</si>
  <si>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</si>
  <si>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</si>
  <si>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</si>
  <si>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</si>
  <si>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</si>
  <si>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</si>
  <si>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</si>
  <si>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</si>
  <si>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</si>
  <si>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</si>
  <si>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</si>
  <si>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</si>
  <si>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</si>
  <si>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</si>
  <si>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</si>
  <si>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</si>
  <si>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</si>
  <si>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</si>
  <si>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</si>
  <si>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</si>
  <si>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</si>
  <si>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</si>
  <si>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</si>
  <si>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</si>
  <si>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</si>
  <si>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</si>
  <si>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</si>
  <si>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</si>
  <si>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</si>
  <si>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</si>
  <si>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</si>
  <si>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</si>
  <si>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</si>
  <si>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</si>
  <si>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</si>
  <si>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</si>
  <si>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</si>
  <si>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</si>
  <si>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</si>
  <si>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</si>
  <si>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</si>
  <si>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</si>
  <si>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</si>
  <si>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</si>
  <si>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</si>
  <si>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</si>
  <si>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</si>
  <si>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</si>
  <si>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</si>
  <si>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</si>
  <si>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</si>
  <si>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</si>
  <si>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</si>
  <si>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</si>
  <si>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</si>
  <si>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</si>
  <si>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</si>
  <si>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</si>
  <si>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</si>
  <si>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</si>
  <si>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</si>
  <si>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</si>
  <si>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</si>
  <si>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</si>
  <si>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</si>
  <si>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</si>
  <si>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</si>
  <si>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</si>
  <si>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</si>
  <si>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</si>
  <si>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</si>
  <si>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</si>
  <si>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</si>
  <si>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</si>
  <si>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</si>
  <si>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</si>
  <si>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</si>
  <si>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</si>
  <si>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</si>
  <si>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</si>
  <si>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</si>
  <si>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</si>
  <si>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</si>
  <si>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</si>
  <si>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</si>
  <si>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</si>
  <si>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</si>
  <si>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</si>
  <si>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</si>
  <si>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</si>
  <si>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</si>
  <si>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</si>
  <si>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</si>
  <si>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</si>
  <si>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</si>
  <si>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</si>
  <si>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</si>
  <si>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</si>
  <si>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</si>
  <si>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</si>
  <si>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</si>
  <si>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</si>
  <si>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</si>
  <si>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</si>
  <si>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</si>
  <si>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</si>
  <si>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</si>
  <si>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</si>
  <si>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</si>
  <si>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</si>
  <si>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</si>
  <si>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</si>
  <si>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</si>
  <si>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</si>
  <si>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</si>
  <si>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</si>
  <si>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</si>
  <si>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</si>
  <si>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</si>
  <si>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</si>
  <si>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</si>
  <si>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</si>
  <si>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</si>
  <si>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</si>
  <si>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</si>
  <si>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</si>
  <si>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</si>
  <si>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</si>
  <si>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</si>
  <si>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</si>
  <si>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</si>
  <si>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</si>
  <si>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</si>
  <si>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</si>
  <si>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</si>
  <si>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</si>
  <si>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</si>
  <si>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</si>
  <si>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</si>
  <si>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</si>
  <si>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</si>
  <si>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</si>
  <si>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</si>
  <si>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</si>
  <si>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</si>
  <si>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</si>
  <si>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</si>
  <si>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</si>
  <si>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</si>
  <si>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</si>
  <si>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</si>
  <si>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</si>
  <si>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</si>
  <si>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</si>
  <si>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</si>
  <si>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</si>
  <si>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</si>
  <si>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</si>
  <si>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</si>
  <si>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</si>
  <si>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</si>
  <si>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</si>
  <si>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</si>
  <si>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</si>
  <si>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</si>
  <si>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</si>
  <si>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</si>
  <si>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</si>
  <si>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</si>
  <si>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</si>
  <si>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</si>
  <si>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</si>
  <si>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</si>
  <si>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</si>
  <si>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</si>
  <si>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</si>
  <si>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</si>
  <si>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</si>
  <si>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</si>
  <si>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</si>
  <si>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</si>
  <si>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</si>
  <si>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</si>
  <si>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</si>
  <si>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</si>
  <si>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</si>
  <si>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</si>
  <si>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</si>
  <si>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</si>
  <si>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</si>
  <si>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</si>
  <si>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</si>
  <si>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</si>
  <si>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</si>
  <si>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</si>
  <si>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</si>
  <si>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</si>
  <si>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</si>
  <si>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</si>
  <si>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</si>
  <si>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</si>
  <si>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</si>
  <si>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</si>
  <si>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</si>
  <si>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</si>
  <si>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</si>
  <si>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</si>
  <si>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</si>
  <si>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</si>
  <si>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</si>
  <si>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</si>
  <si>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</si>
  <si>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</si>
  <si>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</si>
  <si>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</si>
  <si>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</si>
  <si>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</si>
  <si>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</si>
  <si>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</si>
  <si>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</si>
  <si>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</si>
  <si>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</si>
  <si>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</si>
  <si>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</si>
  <si>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</si>
  <si>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</si>
  <si>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</si>
  <si>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</si>
  <si>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</si>
  <si>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</si>
  <si>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</si>
  <si>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</si>
  <si>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</si>
  <si>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</si>
  <si>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</si>
  <si>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</si>
  <si>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</si>
  <si>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</si>
  <si>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</si>
  <si>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</si>
  <si>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</si>
  <si>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</si>
  <si>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</si>
  <si>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</si>
  <si>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</si>
  <si>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</si>
  <si>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</si>
  <si>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</si>
  <si>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</si>
  <si>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</si>
  <si>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</si>
  <si>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</si>
  <si>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</si>
  <si>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</si>
  <si>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</si>
  <si>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</si>
  <si>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</si>
  <si>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</si>
  <si>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</si>
  <si>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</si>
  <si>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</si>
  <si>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</si>
  <si>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</si>
  <si>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</si>
  <si>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</si>
  <si>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</si>
  <si>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</si>
  <si>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</si>
  <si>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</si>
  <si>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</si>
  <si>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</si>
  <si>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</si>
  <si>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</si>
  <si>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</si>
  <si>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</si>
  <si>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</si>
  <si>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</si>
  <si>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</si>
  <si>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</si>
  <si>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</si>
  <si>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</si>
  <si>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</si>
  <si>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</si>
  <si>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</si>
  <si>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</si>
  <si>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</si>
  <si>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</si>
  <si>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</si>
  <si>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</si>
  <si>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</si>
  <si>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</si>
  <si>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</si>
  <si>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</si>
  <si>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</si>
  <si>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</si>
  <si>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</si>
  <si>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</si>
  <si>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</si>
  <si>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</si>
  <si>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</si>
  <si>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</si>
  <si>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</si>
  <si>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</si>
  <si>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</si>
  <si>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</si>
  <si>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</si>
  <si>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</si>
  <si>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</si>
  <si>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</si>
  <si>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</si>
  <si>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</si>
  <si>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</si>
  <si>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</si>
  <si>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</si>
  <si>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</si>
  <si>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</si>
  <si>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</si>
  <si>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</si>
  <si>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</si>
  <si>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</si>
  <si>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</si>
  <si>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</si>
  <si>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</si>
  <si>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</si>
  <si>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</si>
  <si>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</si>
  <si>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</si>
  <si>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</si>
  <si>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</si>
  <si>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</si>
  <si>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</si>
  <si>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</si>
  <si>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</si>
  <si>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</si>
  <si>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</si>
  <si>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</si>
  <si>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</si>
  <si>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</si>
  <si>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</si>
  <si>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</si>
  <si>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</si>
  <si>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</si>
  <si>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</si>
  <si>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</si>
  <si>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</si>
  <si>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</si>
  <si>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</si>
  <si>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</si>
  <si>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</si>
  <si>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</si>
  <si>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</si>
  <si>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</si>
  <si>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</si>
  <si>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</si>
  <si>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</si>
  <si>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</si>
  <si>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</si>
  <si>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</si>
  <si>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</si>
  <si>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</si>
  <si>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</si>
  <si>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</si>
  <si>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</si>
  <si>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</si>
  <si>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</si>
  <si>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</si>
  <si>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</si>
  <si>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</si>
  <si>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</si>
  <si>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</si>
  <si>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</si>
  <si>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</si>
  <si>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</si>
  <si>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</si>
  <si>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</si>
  <si>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</si>
  <si>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</si>
  <si>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</si>
  <si>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</si>
  <si>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</si>
  <si>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</si>
  <si>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</si>
  <si>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</si>
  <si>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</si>
  <si>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</si>
  <si>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</si>
  <si>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</si>
  <si>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</si>
  <si>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</si>
  <si>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</si>
  <si>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</si>
  <si>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</si>
  <si>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</si>
  <si>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</si>
  <si>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</si>
  <si>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</si>
  <si>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</si>
  <si>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</si>
  <si>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</si>
  <si>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</si>
  <si>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</si>
  <si>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</si>
  <si>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</si>
  <si>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</si>
  <si>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</si>
  <si>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</si>
  <si>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</si>
  <si>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</si>
  <si>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</si>
  <si>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</si>
  <si>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</si>
  <si>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</si>
  <si>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</si>
  <si>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</si>
  <si>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</si>
  <si>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</si>
  <si>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</si>
  <si>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</si>
  <si>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</si>
  <si>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</si>
  <si>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</si>
  <si>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</si>
  <si>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</si>
  <si>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</si>
  <si>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</si>
  <si>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</si>
  <si>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</si>
  <si>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</si>
  <si>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</si>
  <si>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</si>
  <si>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</si>
  <si>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</si>
  <si>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</si>
  <si>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</si>
  <si>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</si>
  <si>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</si>
  <si>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</si>
  <si>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</si>
  <si>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</si>
  <si>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</si>
  <si>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</si>
  <si>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</si>
  <si>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</si>
  <si>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</si>
  <si>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</si>
  <si>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</si>
  <si>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</si>
  <si>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</si>
  <si>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</si>
  <si>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</si>
  <si>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</si>
  <si>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</si>
  <si>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</si>
  <si>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</si>
  <si>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</si>
  <si>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</si>
  <si>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</si>
  <si>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</si>
  <si>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</si>
  <si>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</si>
  <si>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</si>
  <si>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</si>
  <si>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</si>
  <si>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</si>
  <si>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</si>
  <si>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</si>
  <si>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</si>
  <si>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</si>
  <si>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</si>
  <si>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</si>
  <si>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</si>
  <si>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</si>
  <si>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</si>
  <si>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</si>
  <si>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</si>
  <si>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</si>
  <si>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</si>
  <si>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</si>
  <si>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</si>
  <si>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</si>
  <si>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</si>
  <si>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</si>
  <si>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</si>
  <si>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</si>
  <si>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</si>
  <si>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</si>
  <si>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</si>
  <si>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</si>
  <si>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</si>
  <si>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</si>
  <si>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</si>
  <si>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</si>
  <si>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</si>
  <si>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</si>
  <si>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</si>
  <si>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</si>
  <si>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</si>
  <si>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</si>
  <si>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</si>
  <si>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</si>
  <si>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</si>
  <si>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</si>
  <si>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</si>
  <si>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</si>
  <si>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</si>
  <si>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</si>
  <si>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</si>
  <si>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</si>
  <si>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</si>
  <si>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</si>
  <si>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</si>
  <si>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</si>
  <si>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</si>
  <si>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</si>
  <si>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</si>
  <si>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</si>
  <si>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</si>
  <si>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</si>
  <si>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</si>
  <si>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</si>
  <si>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</si>
  <si>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</si>
  <si>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</si>
  <si>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</si>
  <si>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</si>
  <si>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</si>
  <si>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</si>
  <si>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</si>
  <si>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</si>
  <si>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</si>
  <si>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</si>
  <si>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</si>
  <si>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</si>
  <si>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</si>
  <si>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</si>
  <si>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</si>
  <si>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</si>
  <si>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</si>
  <si>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</si>
  <si>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</si>
  <si>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</si>
  <si>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</si>
  <si>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</si>
  <si>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</si>
  <si>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</si>
  <si>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</si>
  <si>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</si>
  <si>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</si>
  <si>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</si>
  <si>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</si>
  <si>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</si>
  <si>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</si>
  <si>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</si>
  <si>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</si>
  <si>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</si>
  <si>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</si>
  <si>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</si>
  <si>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</si>
  <si>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</si>
  <si>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</si>
  <si>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</si>
  <si>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</si>
  <si>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</si>
  <si>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</si>
  <si>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</si>
  <si>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</si>
  <si>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</si>
  <si>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</si>
  <si>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</si>
  <si>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</si>
  <si>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</si>
  <si>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</si>
  <si>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</si>
  <si>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</si>
  <si>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</si>
  <si>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</si>
  <si>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</si>
  <si>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</si>
  <si>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</si>
  <si>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</si>
  <si>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</si>
  <si>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</si>
  <si>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</si>
  <si>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</si>
  <si>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</si>
  <si>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</si>
  <si>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</si>
  <si>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</si>
  <si>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</si>
  <si>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</si>
  <si>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</si>
  <si>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</si>
  <si>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</si>
  <si>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</si>
  <si>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</si>
  <si>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</si>
  <si>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</si>
  <si>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</si>
  <si>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</si>
  <si>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</si>
  <si>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</si>
  <si>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</si>
  <si>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</si>
  <si>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</si>
  <si>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</si>
  <si>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</si>
  <si>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</si>
  <si>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</si>
  <si>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</si>
  <si>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</si>
  <si>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</si>
  <si>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</si>
  <si>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</si>
  <si>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</si>
  <si>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</si>
  <si>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</si>
  <si>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</si>
  <si>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</si>
  <si>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</si>
  <si>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</si>
  <si>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</si>
  <si>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</si>
  <si>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</si>
  <si>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</si>
  <si>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</si>
  <si>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</si>
  <si>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</si>
  <si>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</si>
  <si>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</si>
  <si>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</si>
  <si>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</si>
  <si>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</si>
  <si>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</si>
  <si>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</si>
  <si>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</si>
  <si>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</si>
  <si>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</si>
  <si>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</si>
  <si>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</si>
  <si>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</si>
  <si>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</si>
  <si>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</si>
  <si>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</si>
  <si>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</si>
  <si>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</si>
  <si>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</si>
  <si>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</si>
  <si>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</si>
  <si>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</si>
  <si>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</si>
  <si>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</si>
  <si>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</si>
  <si>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</si>
  <si>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</si>
  <si>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</si>
  <si>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</si>
  <si>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</si>
  <si>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</si>
  <si>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</si>
  <si>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</si>
  <si>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</si>
  <si>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</si>
  <si>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</si>
  <si>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</si>
  <si>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</si>
  <si>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</si>
  <si>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</si>
  <si>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</si>
  <si>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</si>
  <si>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</si>
  <si>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</si>
  <si>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</si>
  <si>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</si>
  <si>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</si>
  <si>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</si>
  <si>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</si>
  <si>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</si>
  <si>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</si>
  <si>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</si>
  <si>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</si>
  <si>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</si>
  <si>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</si>
  <si>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</si>
  <si>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</si>
  <si>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</si>
  <si>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</si>
  <si>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</si>
  <si>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</si>
  <si>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</si>
  <si>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</si>
  <si>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</si>
  <si>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</si>
  <si>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</si>
  <si>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</si>
  <si>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</si>
  <si>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</si>
  <si>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</si>
  <si>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</si>
  <si>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</si>
  <si>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</si>
  <si>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</si>
  <si>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</si>
  <si>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</si>
  <si>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</si>
  <si>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</si>
  <si>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</si>
  <si>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</si>
  <si>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</si>
  <si>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</si>
  <si>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</si>
  <si>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</si>
  <si>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</si>
  <si>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</si>
  <si>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</si>
  <si>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</si>
  <si>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</si>
  <si>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</si>
  <si>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</si>
  <si>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</si>
  <si>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</si>
  <si>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</si>
  <si>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</si>
  <si>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</si>
  <si>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</si>
  <si>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</si>
  <si>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</si>
  <si>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</si>
  <si>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</si>
  <si>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</si>
  <si>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</si>
  <si>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</si>
  <si>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</si>
  <si>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</si>
  <si>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</si>
  <si>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</si>
  <si>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</si>
  <si>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</si>
  <si>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</si>
  <si>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</si>
  <si>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</si>
  <si>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</si>
  <si>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</si>
  <si>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</si>
  <si>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</si>
  <si>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</si>
  <si>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</si>
  <si>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</si>
  <si>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</si>
  <si>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</si>
  <si>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</si>
  <si>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</si>
  <si>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</si>
  <si>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</si>
  <si>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</si>
  <si>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</si>
  <si>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</si>
  <si>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</si>
  <si>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</si>
  <si>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</si>
  <si>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</si>
  <si>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</si>
  <si>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</si>
  <si>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</si>
  <si>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</si>
  <si>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</si>
  <si>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</si>
  <si>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</si>
  <si>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</si>
  <si>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</si>
  <si>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</si>
  <si>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</si>
  <si>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</si>
  <si>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</si>
  <si>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</si>
  <si>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</si>
  <si>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</si>
  <si>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</si>
  <si>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</si>
  <si>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</si>
  <si>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</si>
  <si>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</si>
  <si>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</si>
  <si>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</si>
  <si>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</si>
  <si>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</si>
  <si>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</si>
  <si>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</si>
  <si>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</si>
  <si>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</si>
  <si>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</si>
  <si>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</si>
  <si>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</si>
  <si>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</si>
  <si>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</si>
  <si>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</si>
  <si>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</si>
  <si>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</si>
  <si>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</si>
  <si>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</si>
  <si>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</si>
  <si>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</si>
  <si>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</si>
  <si>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</si>
  <si>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</si>
  <si>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</si>
  <si>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</si>
  <si>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</si>
  <si>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</si>
  <si>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</si>
  <si>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</si>
  <si>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</si>
  <si>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</si>
  <si>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</si>
  <si>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</si>
  <si>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</si>
  <si>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</si>
  <si>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</si>
  <si>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</si>
  <si>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</si>
  <si>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</si>
  <si>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</si>
  <si>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</si>
  <si>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</si>
  <si>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</si>
  <si>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</si>
  <si>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</si>
  <si>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</si>
  <si>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</si>
  <si>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</si>
  <si>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</si>
  <si>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</si>
  <si>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</si>
  <si>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</si>
  <si>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</si>
  <si>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</si>
  <si>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</si>
  <si>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</si>
  <si>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</si>
  <si>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</si>
  <si>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</si>
  <si>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</si>
  <si>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</si>
  <si>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</si>
  <si>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</si>
  <si>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</si>
  <si>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</si>
  <si>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</si>
  <si>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</si>
  <si>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</si>
  <si>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</si>
  <si>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</si>
  <si>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</si>
  <si>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</si>
  <si>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</si>
  <si>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</si>
  <si>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</si>
  <si>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</si>
  <si>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</si>
  <si>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</si>
  <si>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</si>
  <si>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</si>
  <si>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</si>
  <si>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</si>
  <si>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</si>
  <si>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</si>
  <si>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</si>
  <si>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</si>
  <si>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</si>
  <si>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</si>
  <si>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</si>
  <si>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</si>
  <si>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</si>
  <si>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</si>
  <si>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</si>
  <si>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</si>
  <si>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</si>
  <si>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</si>
  <si>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</si>
  <si>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</si>
  <si>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</si>
  <si>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</si>
  <si>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</si>
  <si>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</si>
  <si>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</si>
  <si>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</si>
  <si>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</si>
  <si>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</si>
  <si>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</si>
  <si>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</si>
  <si>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</si>
  <si>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</si>
  <si>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</si>
  <si>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</si>
  <si>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</si>
  <si>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</si>
  <si>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</si>
  <si>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</si>
  <si>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</si>
  <si>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</si>
  <si>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</si>
  <si>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</si>
  <si>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</si>
  <si>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</si>
  <si>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</si>
  <si>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</si>
  <si>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</si>
  <si>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</si>
  <si>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</si>
  <si>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</si>
  <si>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</si>
  <si>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</si>
  <si>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</si>
  <si>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</si>
  <si>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</si>
  <si>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</si>
  <si>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</si>
  <si>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</si>
  <si>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</si>
  <si>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</si>
  <si>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</si>
  <si>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</si>
  <si>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</si>
  <si>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</si>
  <si>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</si>
  <si>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</si>
  <si>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</si>
  <si>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</si>
  <si>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</si>
  <si>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</si>
  <si>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</si>
  <si>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</si>
  <si>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</si>
  <si>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</si>
  <si>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</si>
  <si>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</si>
  <si>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</si>
  <si>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</si>
  <si>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</si>
  <si>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</si>
  <si>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</si>
  <si>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</si>
  <si>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</si>
  <si>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</si>
  <si>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</si>
  <si>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</si>
  <si>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</si>
  <si>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</si>
  <si>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</si>
  <si>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</si>
  <si>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</si>
  <si>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</si>
  <si>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</si>
  <si>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</si>
  <si>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</si>
  <si>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</si>
  <si>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</si>
  <si>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</si>
  <si>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</si>
  <si>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</si>
  <si>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</si>
  <si>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</si>
  <si>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</si>
  <si>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</si>
  <si>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</si>
  <si>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</si>
  <si>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</si>
  <si>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</si>
  <si>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</si>
  <si>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</si>
  <si>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</si>
  <si>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</si>
  <si>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</si>
  <si>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</si>
  <si>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</si>
  <si>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</si>
  <si>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</si>
  <si>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</si>
  <si>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</si>
  <si>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</si>
  <si>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</si>
  <si>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</si>
  <si>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</si>
  <si>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</si>
  <si>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</si>
  <si>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</si>
  <si>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</si>
  <si>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</si>
  <si>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</si>
  <si>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</si>
  <si>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</si>
  <si>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</si>
  <si>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</si>
  <si>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</si>
  <si>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</si>
  <si>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</si>
  <si>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</si>
  <si>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</si>
  <si>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</si>
  <si>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</si>
  <si>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</si>
  <si>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</si>
  <si>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</si>
  <si>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</si>
  <si>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</si>
  <si>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</si>
  <si>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</si>
  <si>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</si>
  <si>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</si>
  <si>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</si>
  <si>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</si>
  <si>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</si>
  <si>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</si>
  <si>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</si>
  <si>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</si>
  <si>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</si>
  <si>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</si>
  <si>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</si>
  <si>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</si>
  <si>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</si>
  <si>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</si>
  <si>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</si>
  <si>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</si>
  <si>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</si>
  <si>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</si>
  <si>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</si>
  <si>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</si>
  <si>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</si>
  <si>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</si>
  <si>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</si>
  <si>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</si>
  <si>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</si>
  <si>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</si>
  <si>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</si>
  <si>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</si>
  <si>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</si>
  <si>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</si>
  <si>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</si>
  <si>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</si>
  <si>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</si>
  <si>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</si>
  <si>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</si>
  <si>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</si>
  <si>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</si>
  <si>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</si>
  <si>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</si>
  <si>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</si>
  <si>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</si>
  <si>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</si>
  <si>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</si>
  <si>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</si>
  <si>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</si>
  <si>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</si>
  <si>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</si>
  <si>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</si>
  <si>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</si>
  <si>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</si>
  <si>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</si>
  <si>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</si>
  <si>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</si>
  <si>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</si>
  <si>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</si>
  <si>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</si>
  <si>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</si>
  <si>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</si>
  <si>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</si>
  <si>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</si>
  <si>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</si>
  <si>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</si>
  <si>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</si>
  <si>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</si>
  <si>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</si>
  <si>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</si>
  <si>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</si>
  <si>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</si>
  <si>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</si>
  <si>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</si>
  <si>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</si>
  <si>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</si>
  <si>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</si>
  <si>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</si>
  <si>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</si>
  <si>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</si>
  <si>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</si>
  <si>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</si>
  <si>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</si>
  <si>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</si>
  <si>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</si>
  <si>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</si>
  <si>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</si>
  <si>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</si>
  <si>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</si>
  <si>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</si>
  <si>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</si>
  <si>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</si>
  <si>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</si>
  <si>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</si>
  <si>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</si>
  <si>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</si>
  <si>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</si>
  <si>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</si>
  <si>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</si>
  <si>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</si>
  <si>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</si>
  <si>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</si>
  <si>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</si>
  <si>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</si>
  <si>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</si>
  <si>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</si>
  <si>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</si>
  <si>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</si>
  <si>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</si>
  <si>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</si>
  <si>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</si>
  <si>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</si>
  <si>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</si>
  <si>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</si>
  <si>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</si>
  <si>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</si>
  <si>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</si>
  <si>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</si>
  <si>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</si>
  <si>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</si>
  <si>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</si>
  <si>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</si>
  <si>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</si>
  <si>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</si>
  <si>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</si>
  <si>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</si>
  <si>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</si>
  <si>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</si>
  <si>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</si>
  <si>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</si>
  <si>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</si>
  <si>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</si>
  <si>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</si>
  <si>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</si>
  <si>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</si>
  <si>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</si>
  <si>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</si>
  <si>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</si>
  <si>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</si>
  <si>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</si>
  <si>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</si>
  <si>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</si>
  <si>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</si>
  <si>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</si>
  <si>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</si>
  <si>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</si>
  <si>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</si>
  <si>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</si>
  <si>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</si>
  <si>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</si>
  <si>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</si>
  <si>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</si>
  <si>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</si>
  <si>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</si>
  <si>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</si>
  <si>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</si>
  <si>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</si>
  <si>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</si>
  <si>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</si>
  <si>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</si>
  <si>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</si>
  <si>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</si>
  <si>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</si>
  <si>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</si>
  <si>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</si>
  <si>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</si>
  <si>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</si>
  <si>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</si>
  <si>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</si>
  <si>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</si>
  <si>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</si>
  <si>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</si>
  <si>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</si>
  <si>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</si>
  <si>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</si>
  <si>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</si>
  <si>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</si>
  <si>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</si>
  <si>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</si>
  <si>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</si>
  <si>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</si>
  <si>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</si>
  <si>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</si>
  <si>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</si>
  <si>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</si>
  <si>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</si>
  <si>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</si>
  <si>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</si>
  <si>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</si>
  <si>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</si>
  <si>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</si>
  <si>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</si>
  <si>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</si>
  <si>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</si>
  <si>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</si>
  <si>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</si>
  <si>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</si>
  <si>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</si>
  <si>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</si>
  <si>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</si>
  <si>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</si>
  <si>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</si>
  <si>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</si>
  <si>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</si>
  <si>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</si>
  <si>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</si>
  <si>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</si>
  <si>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</si>
  <si>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</si>
  <si>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</si>
  <si>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</si>
  <si>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</si>
  <si>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</si>
  <si>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</si>
  <si>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</si>
  <si>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</si>
  <si>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</si>
  <si>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</si>
  <si>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</si>
  <si>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</si>
  <si>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</si>
  <si>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</si>
  <si>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</si>
  <si>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</si>
  <si>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</si>
  <si>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</si>
  <si>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</si>
  <si>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</si>
  <si>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</si>
  <si>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</si>
  <si>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</si>
  <si>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</si>
  <si>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</si>
  <si>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</si>
  <si>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</si>
  <si>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</si>
  <si>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</si>
  <si>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</si>
  <si>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</si>
  <si>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</si>
  <si>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</si>
  <si>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</si>
  <si>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</si>
  <si>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</si>
  <si>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</si>
  <si>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</si>
  <si>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</si>
  <si>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</si>
  <si>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</si>
  <si>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</si>
  <si>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</si>
  <si>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</si>
  <si>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</si>
  <si>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</si>
  <si>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</si>
  <si>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</si>
  <si>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</si>
  <si>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</si>
  <si>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</si>
  <si>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</si>
  <si>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</si>
  <si>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</si>
  <si>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</si>
  <si>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</si>
  <si>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</si>
  <si>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</si>
  <si>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</si>
  <si>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</si>
  <si>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</si>
  <si>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</si>
  <si>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</si>
  <si>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</si>
  <si>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</si>
  <si>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</si>
  <si>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</si>
  <si>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</si>
  <si>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</si>
  <si>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</si>
  <si>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</si>
  <si>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</si>
  <si>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</si>
  <si>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</si>
  <si>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</si>
  <si>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</si>
  <si>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</si>
  <si>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</si>
  <si>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</si>
  <si>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</si>
  <si>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</si>
  <si>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</si>
  <si>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</si>
  <si>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</si>
  <si>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</si>
  <si>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</si>
  <si>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</si>
  <si>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</si>
  <si>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</si>
  <si>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</si>
  <si>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</si>
  <si>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</si>
  <si>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</si>
  <si>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</si>
  <si>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</si>
  <si>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</si>
  <si>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</si>
  <si>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</si>
  <si>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</si>
  <si>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</si>
  <si>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</si>
  <si>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</si>
  <si>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</si>
  <si>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</si>
  <si>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</si>
  <si>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</si>
  <si>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</si>
  <si>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</si>
  <si>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</si>
  <si>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</si>
  <si>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</si>
  <si>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</si>
  <si>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</si>
  <si>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</si>
  <si>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</si>
  <si>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</si>
  <si>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</si>
  <si>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</si>
  <si>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</si>
  <si>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</si>
  <si>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</si>
  <si>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</si>
  <si>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</si>
  <si>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</si>
  <si>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</si>
  <si>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</si>
  <si>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</si>
  <si>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</si>
  <si>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</si>
  <si>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</si>
  <si>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</si>
  <si>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</si>
  <si>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</si>
  <si>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</si>
  <si>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</si>
  <si>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</si>
  <si>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</si>
  <si>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</si>
  <si>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</si>
  <si>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</si>
  <si>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</si>
  <si>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</si>
  <si>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</si>
  <si>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</si>
  <si>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</si>
  <si>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</si>
  <si>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</si>
  <si>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</si>
  <si>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</si>
  <si>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</si>
  <si>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</si>
  <si>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</si>
  <si>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</si>
  <si>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</si>
  <si>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</si>
  <si>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</si>
  <si>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</si>
  <si>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</si>
  <si>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</si>
  <si>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</si>
  <si>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</si>
  <si>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</si>
  <si>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</si>
  <si>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</si>
  <si>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</si>
  <si>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</si>
  <si>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</si>
  <si>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</si>
  <si>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</si>
  <si>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</si>
  <si>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</si>
  <si>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</si>
  <si>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</si>
  <si>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</si>
  <si>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</si>
  <si>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</si>
  <si>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</si>
  <si>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</si>
  <si>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</si>
  <si>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</si>
  <si>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</si>
  <si>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</si>
  <si>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</si>
  <si>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</si>
  <si>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</si>
  <si>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</si>
  <si>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</si>
  <si>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</si>
  <si>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</si>
  <si>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</si>
  <si>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</si>
  <si>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</si>
  <si>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</si>
  <si>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</si>
  <si>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</si>
  <si>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</si>
  <si>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</si>
  <si>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</si>
  <si>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</si>
  <si>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</si>
  <si>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</si>
  <si>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</si>
  <si>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</si>
  <si>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</si>
  <si>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</si>
  <si>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</si>
  <si>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</si>
  <si>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</si>
  <si>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</si>
  <si>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</si>
  <si>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</si>
  <si>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</si>
  <si>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</si>
  <si>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</si>
  <si>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</si>
  <si>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</si>
  <si>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</si>
  <si>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</si>
  <si>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</si>
  <si>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</si>
  <si>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</si>
  <si>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</si>
  <si>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</si>
  <si>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</si>
  <si>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</si>
  <si>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</si>
  <si>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</si>
  <si>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</si>
  <si>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</si>
  <si>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</si>
  <si>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</si>
  <si>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</si>
  <si>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</si>
  <si>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</si>
  <si>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</si>
  <si>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</si>
  <si>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</si>
  <si>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</si>
  <si>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</si>
  <si>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</si>
  <si>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</si>
  <si>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</si>
  <si>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</si>
  <si>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</si>
  <si>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</si>
  <si>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</si>
  <si>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</si>
  <si>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</si>
  <si>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</si>
  <si>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</si>
  <si>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</si>
  <si>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</si>
  <si>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</si>
  <si>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</si>
  <si>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</si>
  <si>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</si>
  <si>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</si>
  <si>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</si>
  <si>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</si>
  <si>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</si>
  <si>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</si>
  <si>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</si>
  <si>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</si>
  <si>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</si>
  <si>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</si>
  <si>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</si>
  <si>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</si>
  <si>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</si>
  <si>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</si>
  <si>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</si>
  <si>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</si>
  <si>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</si>
  <si>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</si>
  <si>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</si>
  <si>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</si>
  <si>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</si>
  <si>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</si>
  <si>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</si>
  <si>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</si>
  <si>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</si>
  <si>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</si>
  <si>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</si>
  <si>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</si>
  <si>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</si>
  <si>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</si>
  <si>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</si>
  <si>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</si>
  <si>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</si>
  <si>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</si>
  <si>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</si>
  <si>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</si>
  <si>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</si>
  <si>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</si>
  <si>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</si>
  <si>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</si>
  <si>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</si>
  <si>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</si>
  <si>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</si>
  <si>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</si>
  <si>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</si>
  <si>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</si>
  <si>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</si>
  <si>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</si>
  <si>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</si>
  <si>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</si>
  <si>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</si>
  <si>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</si>
  <si>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</si>
  <si>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</si>
  <si>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</si>
  <si>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</si>
  <si>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</si>
  <si>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</si>
  <si>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</si>
  <si>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</si>
  <si>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</si>
  <si>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</si>
  <si>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</si>
  <si>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</si>
  <si>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</si>
  <si>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</si>
  <si>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</si>
  <si>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</si>
  <si>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</si>
  <si>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</si>
  <si>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</si>
  <si>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</si>
  <si>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</si>
  <si>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</si>
  <si>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</si>
  <si>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</si>
  <si>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</si>
  <si>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</si>
  <si>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</si>
  <si>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</si>
  <si>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</si>
  <si>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</si>
  <si>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</si>
  <si>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</si>
  <si>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</si>
  <si>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</si>
  <si>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</si>
  <si>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</si>
  <si>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</si>
  <si>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</si>
  <si>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</si>
  <si>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</si>
  <si>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</si>
  <si>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</si>
  <si>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</si>
  <si>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</si>
  <si>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</si>
  <si>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</si>
  <si>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</si>
  <si>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</si>
  <si>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</si>
  <si>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</si>
  <si>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</si>
  <si>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</si>
  <si>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</si>
  <si>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</si>
  <si>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</si>
  <si>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</si>
  <si>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</si>
  <si>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</si>
  <si>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</si>
  <si>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</si>
  <si>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</si>
  <si>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</si>
  <si>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</si>
  <si>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</si>
  <si>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</si>
  <si>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</si>
  <si>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</si>
  <si>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</si>
  <si>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</si>
  <si>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</si>
  <si>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</si>
  <si>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</si>
  <si>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</si>
  <si>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</si>
  <si>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</si>
  <si>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</si>
  <si>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</si>
  <si>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</si>
  <si>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</si>
  <si>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</si>
  <si>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</si>
  <si>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</si>
  <si>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</si>
  <si>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</si>
  <si>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</si>
  <si>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</si>
  <si>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</si>
  <si>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</si>
  <si>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</si>
  <si>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</si>
  <si>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</si>
  <si>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</si>
  <si>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</si>
  <si>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</si>
  <si>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</si>
  <si>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</si>
  <si>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</si>
  <si>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</si>
  <si>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</si>
  <si>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</si>
  <si>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</si>
  <si>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</si>
  <si>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</si>
  <si>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</si>
  <si>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</si>
  <si>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</si>
  <si>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</si>
  <si>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</si>
  <si>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</si>
  <si>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</si>
  <si>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</si>
  <si>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</si>
  <si>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</si>
  <si>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</si>
  <si>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</si>
  <si>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</si>
  <si>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</si>
  <si>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</si>
  <si>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</si>
  <si>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</si>
  <si>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</si>
  <si>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</si>
  <si>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</si>
  <si>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</si>
  <si>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</si>
  <si>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</si>
  <si>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</si>
  <si>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</si>
  <si>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</si>
  <si>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</si>
  <si>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</si>
  <si>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</si>
  <si>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</si>
  <si>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</si>
  <si>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</si>
  <si>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</si>
  <si>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</si>
  <si>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</si>
  <si>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</si>
  <si>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</si>
  <si>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</si>
  <si>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</si>
  <si>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</si>
  <si>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</si>
  <si>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</si>
  <si>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</si>
  <si>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</si>
  <si>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</si>
  <si>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</si>
  <si>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</si>
  <si>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</si>
  <si>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</si>
  <si>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</si>
  <si>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</si>
  <si>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</si>
  <si>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</si>
  <si>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</si>
  <si>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</si>
  <si>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</si>
  <si>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</si>
  <si>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</si>
  <si>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</si>
  <si>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</si>
  <si>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</si>
  <si>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</si>
  <si>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</si>
  <si>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</si>
  <si>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</si>
  <si>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</si>
  <si>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</si>
  <si>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</si>
  <si>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</si>
  <si>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</si>
  <si>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</si>
  <si>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</si>
  <si>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</si>
  <si>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</si>
  <si>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</si>
  <si>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</si>
  <si>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</si>
  <si>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</si>
  <si>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</si>
  <si>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</si>
  <si>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</si>
  <si>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</si>
  <si>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</si>
  <si>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</si>
  <si>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</si>
  <si>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</si>
  <si>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</si>
  <si>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</si>
  <si>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</si>
  <si>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</si>
  <si>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</si>
  <si>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</si>
  <si>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</si>
  <si>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</si>
  <si>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</si>
  <si>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</si>
  <si>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</si>
  <si>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</si>
  <si>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</si>
  <si>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</si>
  <si>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</si>
  <si>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</si>
  <si>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</si>
  <si>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</si>
  <si>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</si>
  <si>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</si>
  <si>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</si>
  <si>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</si>
  <si>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</si>
  <si>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</si>
  <si>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</si>
  <si>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</si>
  <si>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</si>
  <si>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</si>
  <si>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</si>
  <si>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</si>
  <si>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</si>
  <si>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</si>
  <si>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</si>
  <si>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</si>
  <si>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</si>
  <si>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</si>
  <si>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</si>
  <si>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</si>
  <si>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</si>
  <si>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</si>
  <si>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</si>
  <si>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</si>
  <si>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</si>
  <si>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</si>
  <si>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</si>
  <si>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</si>
  <si>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</si>
  <si>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</si>
  <si>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</si>
  <si>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</si>
  <si>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</si>
  <si>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</si>
  <si>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</si>
  <si>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</si>
  <si>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</si>
  <si>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</si>
  <si>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</si>
  <si>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</si>
  <si>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</si>
  <si>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</si>
  <si>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</si>
  <si>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</si>
  <si>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</si>
  <si>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</si>
  <si>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</si>
  <si>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</si>
  <si>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</si>
  <si>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</si>
  <si>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</si>
  <si>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</si>
  <si>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</si>
  <si>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</si>
  <si>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</si>
  <si>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</si>
  <si>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</si>
  <si>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</si>
  <si>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</si>
  <si>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</si>
  <si>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</si>
  <si>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</si>
  <si>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</si>
  <si>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</si>
  <si>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</si>
  <si>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</si>
  <si>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</si>
  <si>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</si>
  <si>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</si>
  <si>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</si>
  <si>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</si>
  <si>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</si>
  <si>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</si>
  <si>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</si>
  <si>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</si>
  <si>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</si>
  <si>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</si>
  <si>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</si>
  <si>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</si>
  <si>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</si>
  <si>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</si>
  <si>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</si>
  <si>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</si>
  <si>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</si>
  <si>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</si>
  <si>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</si>
  <si>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</si>
  <si>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</si>
  <si>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</si>
  <si>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</si>
  <si>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</si>
  <si>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</si>
  <si>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</si>
  <si>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</si>
  <si>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</si>
  <si>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</si>
  <si>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</si>
  <si>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</si>
  <si>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</si>
  <si>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</si>
  <si>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</si>
  <si>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</si>
  <si>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</si>
  <si>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</si>
  <si>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</si>
  <si>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</si>
  <si>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</si>
  <si>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</si>
  <si>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</si>
  <si>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</si>
  <si>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</si>
  <si>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</si>
  <si>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</si>
  <si>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</si>
  <si>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</si>
  <si>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</si>
  <si>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</si>
  <si>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</si>
  <si>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</si>
  <si>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</si>
  <si>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</si>
  <si>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</si>
  <si>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</si>
  <si>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</si>
  <si>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</si>
  <si>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</si>
  <si>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</si>
  <si>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</si>
  <si>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</si>
  <si>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</si>
  <si>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</si>
  <si>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</si>
  <si>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</si>
  <si>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</si>
  <si>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</si>
  <si>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</si>
  <si>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</si>
  <si>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</si>
  <si>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</si>
  <si>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</si>
  <si>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</si>
  <si>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</si>
  <si>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</si>
  <si>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</si>
  <si>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</si>
  <si>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</si>
  <si>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</si>
  <si>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</si>
  <si>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</si>
  <si>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</si>
  <si>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</si>
  <si>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</si>
  <si>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</si>
  <si>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</si>
  <si>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</si>
  <si>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</si>
  <si>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</si>
  <si>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</si>
  <si>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</si>
  <si>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</si>
  <si>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</si>
  <si>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</si>
  <si>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</si>
  <si>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</si>
  <si>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</si>
  <si>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</si>
  <si>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</si>
  <si>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</si>
  <si>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</si>
  <si>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</si>
  <si>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</si>
  <si>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</si>
  <si>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</si>
  <si>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</si>
  <si>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</si>
  <si>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</si>
  <si>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</si>
  <si>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</si>
  <si>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</si>
  <si>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</si>
  <si>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</si>
  <si>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</si>
  <si>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</si>
  <si>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</si>
  <si>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</si>
  <si>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</si>
  <si>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</si>
  <si>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</si>
  <si>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</si>
  <si>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</si>
  <si>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</si>
  <si>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</si>
  <si>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</si>
  <si>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</si>
  <si>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</si>
  <si>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</si>
  <si>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</si>
  <si>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</si>
  <si>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</si>
  <si>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</si>
  <si>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</si>
  <si>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</si>
  <si>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</si>
  <si>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</si>
  <si>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</si>
  <si>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</si>
  <si>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</si>
  <si>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</si>
  <si>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</si>
  <si>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</si>
  <si>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</si>
  <si>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</si>
  <si>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</si>
  <si>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</si>
  <si>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</si>
  <si>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</si>
  <si>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</si>
  <si>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</si>
  <si>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</si>
  <si>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</si>
  <si>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</si>
  <si>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</si>
  <si>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</si>
  <si>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</si>
  <si>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</si>
  <si>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</si>
  <si>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</si>
  <si>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</si>
  <si>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</si>
  <si>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</si>
  <si>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</si>
  <si>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</si>
  <si>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</si>
  <si>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</si>
  <si>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</si>
  <si>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</si>
  <si>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</si>
  <si>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</si>
  <si>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</si>
  <si>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</si>
  <si>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</si>
  <si>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</si>
  <si>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</si>
  <si>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</si>
  <si>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</si>
  <si>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</si>
  <si>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</si>
  <si>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</si>
  <si>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</si>
  <si>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</si>
  <si>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</si>
  <si>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</si>
  <si>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</si>
  <si>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</si>
  <si>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</si>
  <si>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</si>
  <si>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</si>
  <si>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</si>
  <si>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</si>
  <si>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</si>
  <si>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</si>
  <si>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</si>
  <si>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</si>
  <si>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</si>
  <si>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</si>
  <si>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</si>
  <si>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</si>
  <si>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</si>
  <si>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</si>
  <si>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</si>
  <si>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</si>
  <si>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</si>
  <si>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</si>
  <si>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</si>
  <si>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</si>
  <si>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</si>
  <si>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</si>
  <si>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</si>
  <si>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</si>
  <si>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</si>
  <si>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</si>
  <si>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</si>
  <si>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</si>
  <si>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</si>
  <si>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</si>
  <si>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</si>
  <si>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</si>
  <si>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</si>
  <si>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</si>
  <si>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</si>
  <si>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</si>
  <si>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</si>
  <si>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</si>
  <si>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</si>
  <si>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</si>
  <si>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</si>
  <si>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</si>
  <si>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</si>
  <si>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</si>
  <si>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</si>
  <si>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</si>
  <si>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</si>
  <si>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</si>
  <si>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</si>
  <si>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</si>
  <si>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</si>
  <si>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</si>
  <si>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</si>
  <si>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</si>
  <si>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</si>
  <si>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</si>
  <si>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</si>
  <si>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</si>
  <si>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</si>
  <si>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</si>
  <si>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</si>
  <si>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</si>
  <si>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</si>
  <si>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</si>
  <si>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</si>
  <si>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</si>
  <si>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</si>
  <si>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</si>
  <si>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</si>
  <si>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</si>
  <si>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</si>
  <si>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</si>
  <si>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</si>
  <si>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</si>
  <si>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</si>
  <si>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</si>
  <si>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</si>
  <si>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</si>
  <si>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</si>
  <si>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</si>
  <si>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</si>
  <si>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</si>
  <si>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</si>
  <si>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</si>
  <si>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</si>
  <si>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</si>
  <si>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</si>
  <si>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</si>
  <si>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</si>
  <si>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</si>
  <si>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</si>
  <si>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</si>
  <si>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</si>
  <si>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</si>
  <si>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</si>
  <si>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</si>
  <si>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</si>
  <si>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</si>
  <si>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</si>
  <si>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</si>
  <si>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</si>
  <si>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</si>
  <si>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</si>
  <si>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</si>
  <si>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</si>
  <si>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</si>
  <si>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</si>
  <si>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</si>
  <si>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</si>
  <si>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</si>
  <si>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</si>
  <si>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</si>
  <si>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</si>
  <si>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</si>
  <si>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</si>
  <si>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</si>
  <si>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</si>
  <si>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</si>
  <si>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</si>
  <si>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</si>
  <si>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</si>
  <si>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</si>
  <si>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</si>
  <si>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</si>
  <si>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</si>
  <si>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</si>
  <si>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</si>
  <si>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</si>
  <si>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</si>
  <si>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</si>
  <si>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</si>
  <si>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</si>
  <si>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</si>
  <si>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</si>
  <si>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</si>
  <si>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</si>
  <si>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</si>
  <si>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</si>
  <si>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</si>
  <si>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</si>
  <si>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</si>
  <si>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</si>
  <si>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</si>
  <si>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</si>
  <si>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</si>
  <si>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</si>
  <si>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</si>
  <si>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</si>
  <si>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</si>
  <si>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</si>
  <si>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</si>
  <si>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</si>
  <si>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</si>
  <si>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</si>
  <si>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</si>
  <si>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</si>
  <si>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</si>
  <si>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</si>
  <si>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</si>
  <si>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</si>
  <si>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</si>
  <si>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</si>
  <si>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</si>
  <si>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</si>
  <si>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</si>
  <si>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</si>
  <si>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</si>
  <si>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</si>
  <si>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</si>
  <si>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</si>
  <si>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</si>
  <si>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</si>
  <si>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</si>
  <si>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</si>
  <si>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</si>
  <si>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</si>
  <si>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</si>
  <si>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</si>
  <si>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</si>
  <si>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</si>
  <si>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</si>
  <si>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</si>
  <si>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</si>
  <si>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</si>
  <si>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</si>
  <si>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</si>
  <si>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</si>
  <si>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</si>
  <si>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</si>
  <si>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</si>
  <si>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</si>
  <si>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</si>
  <si>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</si>
  <si>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</si>
  <si>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</si>
  <si>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</si>
  <si>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</si>
  <si>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</si>
  <si>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</si>
  <si>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</si>
  <si>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</si>
  <si>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</si>
  <si>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</si>
  <si>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</si>
  <si>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</si>
  <si>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</si>
  <si>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</si>
  <si>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</si>
  <si>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</si>
  <si>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</si>
  <si>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</si>
  <si>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</si>
  <si>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</si>
  <si>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</si>
  <si>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</si>
  <si>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</si>
  <si>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</si>
  <si>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</si>
  <si>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</si>
  <si>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</si>
  <si>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</si>
  <si>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</si>
  <si>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</si>
  <si>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</si>
  <si>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</si>
  <si>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</si>
  <si>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</si>
  <si>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</si>
  <si>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</si>
  <si>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</si>
  <si>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</si>
  <si>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</si>
  <si>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</si>
  <si>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</si>
  <si>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</si>
  <si>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</si>
  <si>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</si>
  <si>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</si>
  <si>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</si>
  <si>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</si>
  <si>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</si>
  <si>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</si>
  <si>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</si>
  <si>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</si>
  <si>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</si>
  <si>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</si>
  <si>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</si>
  <si>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</si>
  <si>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</si>
  <si>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</si>
  <si>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</si>
  <si>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</si>
  <si>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</si>
  <si>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</si>
  <si>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</si>
  <si>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</si>
  <si>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</si>
  <si>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</si>
  <si>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</si>
  <si>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</si>
  <si>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</si>
  <si>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</si>
  <si>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</si>
  <si>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</si>
  <si>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</si>
  <si>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</si>
  <si>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</si>
  <si>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</si>
  <si>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</si>
  <si>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</si>
  <si>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</si>
  <si>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</si>
  <si>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</si>
  <si>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</si>
  <si>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</si>
  <si>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</si>
  <si>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</si>
  <si>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</si>
  <si>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</si>
  <si>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</si>
  <si>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</si>
  <si>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</si>
  <si>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</si>
  <si>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</si>
  <si>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</si>
  <si>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</si>
  <si>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</si>
  <si>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</si>
  <si>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</si>
  <si>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</si>
  <si>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</si>
  <si>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</si>
  <si>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</si>
  <si>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</si>
  <si>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</si>
  <si>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</si>
  <si>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</si>
  <si>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</si>
  <si>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</si>
  <si>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</si>
  <si>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</si>
  <si>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</si>
  <si>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</si>
  <si>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</si>
  <si>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</si>
  <si>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</si>
  <si>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</si>
  <si>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</si>
  <si>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</si>
  <si>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</si>
  <si>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</si>
  <si>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</si>
  <si>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</si>
  <si>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</si>
  <si>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</si>
  <si>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</si>
  <si>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</si>
  <si>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</si>
  <si>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</si>
  <si>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</si>
  <si>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</si>
  <si>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</si>
  <si>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</si>
  <si>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</si>
  <si>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</si>
  <si>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</si>
  <si>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</si>
  <si>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</si>
  <si>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</si>
  <si>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</si>
  <si>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</si>
  <si>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</si>
  <si>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</si>
  <si>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</si>
  <si>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</si>
  <si>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</si>
  <si>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</si>
  <si>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</si>
  <si>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</si>
  <si>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</si>
  <si>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</si>
  <si>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</si>
  <si>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</si>
  <si>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</si>
  <si>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</si>
  <si>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</si>
  <si>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</si>
  <si>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</si>
  <si>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</si>
  <si>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</si>
  <si>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</si>
  <si>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</si>
  <si>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</si>
  <si>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</si>
  <si>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</si>
  <si>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</si>
  <si>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</si>
  <si>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</si>
  <si>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</si>
  <si>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</si>
  <si>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</si>
  <si>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</si>
  <si>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</si>
  <si>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</si>
  <si>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</si>
  <si>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</si>
  <si>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</si>
  <si>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</si>
  <si>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</si>
  <si>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</si>
  <si>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</si>
  <si>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</si>
  <si>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</si>
  <si>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</si>
  <si>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</si>
  <si>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</si>
  <si>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</si>
  <si>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</si>
  <si>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</si>
  <si>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</si>
  <si>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</si>
  <si>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</si>
  <si>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</si>
  <si>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</si>
  <si>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</si>
  <si>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</si>
  <si>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</si>
  <si>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</si>
  <si>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</si>
  <si>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</si>
  <si>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</si>
  <si>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</si>
  <si>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</si>
  <si>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</si>
  <si>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</si>
  <si>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</si>
  <si>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</si>
  <si>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</si>
  <si>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</si>
  <si>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</si>
  <si>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</si>
  <si>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</si>
  <si>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</si>
  <si>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</si>
  <si>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</si>
  <si>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</si>
  <si>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</si>
  <si>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</si>
  <si>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</si>
  <si>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</si>
  <si>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</si>
  <si>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</si>
  <si>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</si>
  <si>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</si>
  <si>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</si>
  <si>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</si>
  <si>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</si>
  <si>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</si>
  <si>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</si>
  <si>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</si>
  <si>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</si>
  <si>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</si>
  <si>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</si>
  <si>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</si>
  <si>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</si>
  <si>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</si>
  <si>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</si>
  <si>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</si>
  <si>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</si>
  <si>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</si>
  <si>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</si>
  <si>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</si>
  <si>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</si>
  <si>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</si>
  <si>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</si>
  <si>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</si>
  <si>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</si>
  <si>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</si>
  <si>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</si>
  <si>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</si>
  <si>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</si>
  <si>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</si>
  <si>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</si>
  <si>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</si>
  <si>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</si>
  <si>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</si>
  <si>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</si>
  <si>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</si>
  <si>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</si>
  <si>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</si>
  <si>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</si>
  <si>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</si>
  <si>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</si>
  <si>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</si>
  <si>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</si>
  <si>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</si>
  <si>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</si>
  <si>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</si>
  <si>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</si>
  <si>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</si>
  <si>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</si>
  <si>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</si>
  <si>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</si>
  <si>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</si>
  <si>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</si>
  <si>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</si>
  <si>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</si>
  <si>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</si>
  <si>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</si>
  <si>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</si>
  <si>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</si>
  <si>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</si>
  <si>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</si>
  <si>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</si>
  <si>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</si>
  <si>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</si>
  <si>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</si>
  <si>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</si>
  <si>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</si>
  <si>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</si>
  <si>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</si>
  <si>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</si>
  <si>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</si>
  <si>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</si>
  <si>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</si>
  <si>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</si>
  <si>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</si>
  <si>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</si>
  <si>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</si>
  <si>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</si>
  <si>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</si>
  <si>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</si>
  <si>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</si>
  <si>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</si>
  <si>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</si>
  <si>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</si>
  <si>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</si>
  <si>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</si>
  <si>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</si>
  <si>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</si>
  <si>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</si>
  <si>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</si>
  <si>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</si>
  <si>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</si>
  <si>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</si>
  <si>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</si>
  <si>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</si>
  <si>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</si>
  <si>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</si>
  <si>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</si>
  <si>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</si>
  <si>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</si>
  <si>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</si>
  <si>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</si>
  <si>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</si>
  <si>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</si>
  <si>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</si>
  <si>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</si>
  <si>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</si>
  <si>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</si>
  <si>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</si>
  <si>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</si>
  <si>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</si>
  <si>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</si>
  <si>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</si>
  <si>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</si>
  <si>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</si>
  <si>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</si>
  <si>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</si>
  <si>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</si>
  <si>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</si>
  <si>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</si>
  <si>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</si>
  <si>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</si>
  <si>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</si>
  <si>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</si>
  <si>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</si>
  <si>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</si>
  <si>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</si>
  <si>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</si>
  <si>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</si>
  <si>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</si>
  <si>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</si>
  <si>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</si>
  <si>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</si>
  <si>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</si>
  <si>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</si>
  <si>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</si>
  <si>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</si>
  <si>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</si>
  <si>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</si>
  <si>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</si>
  <si>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</si>
  <si>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</si>
  <si>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</si>
  <si>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</si>
  <si>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</si>
  <si>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</si>
  <si>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</si>
  <si>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</si>
  <si>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</si>
  <si>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</si>
  <si>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</si>
  <si>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</si>
  <si>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</si>
  <si>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</si>
  <si>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</si>
  <si>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</si>
  <si>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</si>
  <si>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</si>
  <si>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</si>
  <si>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</si>
  <si>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</si>
  <si>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</si>
  <si>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</si>
  <si>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</si>
  <si>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</si>
  <si>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</si>
  <si>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</si>
  <si>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</si>
  <si>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</si>
  <si>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</si>
  <si>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</si>
  <si>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</si>
  <si>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</si>
  <si>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</si>
  <si>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</si>
  <si>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</si>
  <si>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</si>
  <si>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</si>
  <si>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</si>
  <si>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</si>
  <si>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</si>
  <si>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</si>
  <si>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</si>
  <si>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</si>
  <si>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</si>
  <si>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</si>
  <si>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</si>
  <si>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</si>
  <si>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</si>
  <si>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</si>
  <si>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</si>
  <si>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</si>
  <si>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</si>
  <si>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</si>
  <si>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</si>
  <si>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</si>
  <si>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</si>
  <si>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</si>
  <si>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</si>
  <si>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</si>
  <si>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</si>
  <si>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</si>
  <si>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</si>
  <si>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</si>
  <si>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</si>
  <si>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</si>
  <si>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</si>
  <si>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</si>
  <si>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</si>
  <si>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</si>
  <si>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</si>
  <si>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</si>
  <si>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</si>
  <si>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</si>
  <si>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</si>
  <si>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</si>
  <si>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</si>
  <si>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</si>
  <si>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</si>
  <si>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</si>
  <si>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</si>
  <si>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</si>
  <si>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</si>
  <si>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</si>
  <si>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</si>
  <si>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</si>
  <si>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</si>
  <si>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</si>
  <si>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</si>
  <si>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</si>
  <si>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</si>
  <si>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</si>
  <si>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</si>
  <si>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</si>
  <si>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</si>
  <si>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</si>
  <si>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</si>
  <si>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</si>
  <si>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</si>
  <si>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</si>
  <si>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</si>
  <si>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</si>
  <si>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</si>
  <si>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</si>
  <si>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</si>
  <si>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</si>
  <si>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</si>
  <si>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</si>
  <si>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</si>
  <si>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</si>
  <si>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</si>
  <si>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</si>
  <si>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</si>
  <si>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</si>
  <si>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</si>
  <si>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</si>
  <si>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</si>
  <si>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</si>
  <si>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</si>
  <si>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</si>
  <si>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</si>
  <si>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</si>
  <si>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</si>
  <si>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</si>
  <si>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</si>
  <si>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</si>
  <si>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</si>
  <si>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</si>
  <si>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</si>
  <si>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</si>
  <si>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</si>
  <si>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</si>
  <si>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</si>
  <si>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</si>
  <si>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</si>
  <si>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</si>
  <si>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</si>
  <si>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</si>
  <si>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</si>
  <si>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</si>
  <si>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</si>
  <si>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</si>
  <si>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</si>
  <si>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</si>
  <si>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</si>
  <si>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</si>
  <si>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</si>
  <si>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</si>
  <si>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</si>
  <si>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</si>
  <si>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</si>
  <si>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</si>
  <si>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</si>
  <si>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</si>
  <si>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</si>
  <si>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</si>
  <si>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</si>
  <si>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</si>
  <si>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</si>
  <si>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</si>
  <si>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</si>
  <si>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</si>
  <si>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</si>
  <si>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</si>
  <si>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</si>
  <si>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</si>
  <si>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</si>
  <si>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</si>
  <si>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</si>
  <si>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</si>
  <si>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</si>
  <si>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</si>
  <si>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</si>
  <si>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</si>
  <si>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</si>
  <si>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</si>
  <si>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</si>
  <si>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</si>
  <si>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</si>
  <si>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</si>
  <si>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</si>
  <si>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</si>
  <si>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</si>
  <si>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</si>
  <si>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</si>
  <si>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</si>
  <si>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</si>
  <si>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</si>
  <si>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</si>
  <si>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</si>
  <si>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</si>
  <si>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</si>
  <si>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</si>
  <si>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</si>
  <si>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</si>
  <si>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</si>
  <si>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</si>
  <si>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</si>
  <si>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</si>
  <si>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</si>
  <si>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</si>
  <si>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</si>
  <si>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</si>
  <si>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</si>
  <si>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</si>
  <si>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</si>
  <si>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</si>
  <si>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</si>
  <si>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</si>
  <si>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</si>
  <si>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</si>
  <si>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</si>
  <si>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</si>
  <si>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</si>
  <si>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</si>
  <si>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</si>
  <si>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</si>
  <si>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</si>
  <si>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</si>
  <si>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</si>
  <si>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</si>
  <si>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</si>
  <si>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</si>
  <si>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</si>
  <si>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</si>
  <si>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</si>
  <si>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</si>
  <si>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</si>
  <si>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</si>
  <si>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</si>
  <si>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</si>
  <si>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</si>
  <si>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</si>
  <si>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</si>
  <si>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</si>
  <si>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</si>
  <si>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</si>
  <si>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</si>
  <si>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</si>
  <si>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</si>
  <si>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</si>
  <si>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</si>
  <si>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</si>
  <si>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</si>
  <si>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</si>
  <si>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</si>
  <si>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</si>
  <si>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</si>
  <si>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</si>
  <si>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</si>
  <si>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</si>
  <si>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</si>
  <si>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</si>
  <si>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</si>
  <si>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</si>
  <si>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</si>
  <si>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</si>
  <si>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</si>
  <si>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</si>
  <si>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</si>
  <si>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</si>
  <si>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</si>
  <si>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</si>
  <si>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</si>
  <si>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</si>
  <si>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</si>
  <si>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</si>
  <si>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</si>
  <si>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</si>
  <si>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</si>
  <si>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</si>
  <si>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</si>
  <si>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</si>
  <si>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</si>
  <si>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</si>
  <si>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</si>
  <si>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</si>
  <si>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</si>
  <si>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</si>
  <si>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</si>
  <si>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</si>
  <si>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</si>
  <si>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</si>
  <si>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</si>
  <si>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</si>
  <si>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</si>
  <si>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</si>
  <si>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</si>
  <si>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</si>
  <si>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</si>
  <si>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</si>
  <si>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</si>
  <si>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</si>
  <si>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</si>
  <si>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</si>
  <si>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</si>
  <si>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</si>
  <si>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</si>
  <si>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</si>
  <si>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</si>
  <si>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</si>
  <si>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</si>
  <si>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</si>
  <si>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</si>
  <si>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</si>
  <si>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</si>
  <si>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</si>
  <si>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</si>
  <si>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</si>
  <si>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</si>
  <si>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</si>
  <si>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</si>
  <si>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</si>
  <si>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</si>
  <si>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</si>
  <si>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</si>
  <si>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</si>
  <si>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</si>
  <si>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</si>
  <si>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</si>
  <si>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</si>
  <si>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</si>
  <si>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</si>
  <si>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</si>
  <si>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</si>
  <si>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</si>
  <si>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</si>
  <si>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</si>
  <si>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</si>
  <si>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</si>
  <si>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</si>
  <si>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</si>
  <si>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</si>
  <si>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</si>
  <si>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</si>
  <si>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</si>
  <si>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</si>
  <si>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</si>
  <si>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</si>
  <si>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</si>
  <si>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</si>
  <si>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</si>
  <si>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</si>
  <si>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</si>
  <si>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</si>
  <si>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</si>
  <si>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</si>
  <si>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</si>
  <si>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</si>
  <si>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</si>
  <si>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</si>
  <si>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</si>
  <si>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</si>
  <si>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</si>
  <si>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</si>
  <si>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</si>
  <si>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</si>
  <si>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</si>
  <si>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</si>
  <si>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</si>
  <si>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</si>
  <si>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</si>
  <si>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</si>
  <si>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</si>
  <si>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</si>
  <si>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</si>
  <si>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</si>
  <si>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</si>
  <si>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</si>
  <si>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</si>
  <si>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</si>
  <si>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</si>
  <si>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</si>
  <si>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</si>
  <si>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</si>
  <si>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</si>
  <si>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</si>
  <si>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</si>
  <si>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</si>
  <si>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</si>
  <si>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</si>
  <si>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</si>
  <si>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</si>
  <si>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</si>
  <si>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</si>
  <si>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</si>
  <si>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</si>
  <si>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</si>
  <si>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</si>
  <si>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</si>
  <si>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</si>
  <si>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</si>
  <si>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</si>
  <si>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</si>
  <si>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</si>
  <si>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</si>
  <si>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</si>
  <si>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</si>
  <si>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</si>
  <si>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</si>
  <si>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</si>
  <si>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</si>
  <si>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</si>
  <si>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</si>
  <si>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</si>
  <si>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</si>
  <si>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</si>
  <si>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</si>
  <si>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</si>
  <si>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</si>
  <si>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</si>
  <si>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</si>
  <si>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</si>
  <si>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</si>
  <si>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</si>
  <si>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</si>
  <si>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</si>
  <si>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</si>
  <si>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</si>
  <si>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</si>
  <si>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</si>
  <si>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</si>
  <si>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</si>
  <si>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</si>
  <si>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</si>
  <si>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</si>
  <si>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</si>
  <si>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</si>
  <si>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</si>
  <si>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</si>
  <si>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</si>
  <si>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</si>
  <si>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</si>
  <si>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</si>
  <si>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</si>
  <si>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</si>
  <si>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</si>
  <si>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</si>
  <si>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</si>
  <si>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</si>
  <si>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</si>
  <si>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</si>
  <si>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</si>
  <si>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</si>
  <si>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</si>
  <si>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</si>
  <si>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</si>
  <si>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</si>
  <si>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</si>
  <si>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</si>
  <si>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</si>
  <si>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</si>
  <si>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</si>
  <si>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</si>
  <si>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</si>
  <si>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</si>
  <si>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</si>
  <si>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</si>
  <si>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</si>
  <si>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</si>
  <si>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</si>
  <si>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</si>
  <si>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</si>
  <si>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</si>
  <si>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</si>
  <si>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</si>
  <si>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</si>
  <si>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</si>
  <si>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</si>
  <si>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</si>
  <si>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</si>
  <si>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</si>
  <si>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</si>
  <si>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</si>
  <si>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</si>
  <si>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</si>
  <si>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</si>
  <si>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</si>
  <si>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</si>
  <si>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</si>
  <si>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</si>
  <si>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</si>
  <si>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</si>
  <si>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</si>
  <si>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</si>
  <si>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</si>
  <si>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</si>
  <si>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</si>
  <si>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</si>
  <si>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</si>
  <si>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</si>
  <si>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</si>
  <si>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</si>
  <si>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</si>
  <si>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</si>
  <si>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</si>
  <si>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</si>
  <si>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</si>
  <si>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</si>
  <si>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</si>
  <si>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</si>
  <si>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</si>
  <si>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</si>
  <si>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</si>
  <si>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</si>
  <si>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</si>
  <si>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</si>
  <si>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</si>
  <si>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</si>
  <si>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</si>
  <si>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</si>
  <si>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</si>
  <si>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</si>
  <si>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</si>
  <si>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</si>
  <si>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</si>
  <si>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</si>
  <si>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</si>
  <si>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</si>
  <si>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</si>
  <si>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</si>
  <si>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</si>
  <si>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</si>
  <si>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</si>
  <si>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</si>
  <si>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</si>
  <si>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</si>
  <si>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</si>
  <si>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</si>
  <si>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</si>
  <si>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</si>
  <si>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</si>
  <si>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</si>
  <si>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</si>
  <si>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</si>
  <si>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</si>
  <si>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</si>
  <si>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</si>
  <si>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</si>
  <si>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</si>
  <si>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</si>
  <si>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</si>
  <si>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</si>
  <si>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</si>
  <si>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</si>
  <si>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</si>
  <si>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</si>
  <si>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</si>
  <si>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</si>
  <si>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</si>
  <si>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</si>
  <si>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</si>
  <si>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</si>
  <si>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</si>
  <si>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</si>
  <si>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</si>
  <si>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</si>
  <si>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</si>
  <si>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</si>
  <si>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</si>
  <si>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</si>
  <si>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</si>
  <si>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</si>
  <si>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</si>
  <si>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</si>
  <si>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</si>
  <si>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</si>
  <si>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</si>
  <si>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</si>
  <si>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</si>
  <si>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</si>
  <si>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</si>
  <si>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</si>
  <si>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</si>
  <si>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</si>
  <si>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</si>
  <si>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</si>
  <si>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</si>
  <si>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</si>
  <si>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</si>
  <si>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</si>
  <si>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</si>
  <si>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</si>
  <si>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</si>
  <si>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</si>
  <si>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</si>
  <si>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</si>
  <si>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</si>
  <si>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</si>
  <si>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</si>
  <si>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</si>
  <si>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</si>
  <si>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</si>
  <si>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</si>
  <si>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</si>
  <si>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</si>
  <si>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</si>
  <si>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</si>
  <si>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</si>
  <si>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</si>
  <si>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</si>
  <si>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</si>
  <si>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</si>
  <si>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</si>
  <si>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</si>
  <si>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</si>
  <si>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</si>
  <si>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</si>
  <si>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</si>
  <si>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</si>
  <si>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</si>
  <si>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</si>
  <si>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</si>
  <si>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</si>
  <si>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</si>
  <si>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</si>
  <si>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</si>
  <si>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</si>
  <si>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</si>
  <si>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</si>
  <si>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</si>
  <si>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</si>
  <si>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</si>
  <si>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</si>
  <si>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</si>
  <si>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</si>
  <si>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</si>
  <si>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</si>
  <si>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</si>
  <si>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</si>
  <si>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</si>
  <si>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</si>
  <si>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</si>
  <si>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</si>
  <si>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</si>
  <si>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</si>
  <si>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</si>
  <si>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</si>
  <si>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</si>
  <si>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</si>
  <si>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</si>
  <si>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</si>
  <si>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</si>
  <si>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</si>
  <si>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</si>
  <si>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</si>
  <si>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</si>
  <si>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</si>
  <si>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</si>
  <si>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</si>
  <si>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</si>
  <si>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</si>
  <si>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</si>
  <si>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</si>
  <si>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</si>
  <si>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</si>
  <si>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</si>
  <si>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</si>
  <si>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</si>
  <si>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</si>
  <si>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</si>
  <si>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</si>
  <si>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</si>
  <si>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</si>
  <si>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</si>
  <si>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</si>
  <si>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</si>
  <si>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</si>
  <si>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</si>
  <si>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</si>
  <si>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</si>
  <si>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</si>
  <si>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</si>
  <si>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</si>
  <si>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</si>
  <si>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</si>
  <si>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</si>
  <si>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</si>
  <si>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</si>
  <si>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</si>
  <si>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</si>
  <si>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</si>
  <si>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</si>
  <si>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</si>
  <si>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</si>
  <si>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</si>
  <si>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</si>
  <si>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</si>
  <si>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</si>
  <si>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</si>
  <si>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</si>
  <si>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</si>
  <si>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</si>
  <si>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</si>
  <si>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</si>
  <si>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</si>
  <si>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</si>
  <si>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</si>
  <si>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</si>
  <si>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</si>
  <si>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</si>
  <si>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</si>
  <si>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</si>
  <si>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</si>
  <si>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</si>
  <si>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</si>
  <si>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</si>
  <si>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</si>
  <si>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</si>
  <si>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</si>
  <si>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</si>
  <si>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</si>
  <si>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</si>
  <si>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</si>
  <si>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</si>
  <si>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</si>
  <si>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</si>
  <si>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</si>
  <si>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</si>
  <si>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</si>
  <si>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</si>
  <si>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</si>
  <si>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</si>
  <si>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</si>
  <si>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</si>
  <si>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</si>
  <si>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</si>
  <si>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</si>
  <si>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</si>
  <si>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</si>
  <si>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</si>
  <si>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</si>
  <si>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</si>
  <si>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</si>
  <si>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</si>
  <si>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</si>
  <si>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</si>
  <si>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</si>
  <si>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</si>
  <si>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</si>
  <si>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</si>
  <si>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</si>
  <si>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</si>
  <si>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</si>
  <si>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</si>
  <si>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</si>
  <si>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</si>
  <si>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</si>
  <si>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</si>
  <si>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</si>
  <si>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</si>
  <si>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</si>
  <si>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</si>
  <si>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</si>
  <si>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</si>
  <si>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</si>
  <si>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</si>
  <si>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</si>
  <si>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</si>
  <si>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</si>
  <si>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</si>
  <si>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</si>
  <si>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</si>
  <si>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</si>
  <si>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</si>
  <si>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</si>
  <si>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</si>
  <si>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</si>
  <si>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</si>
  <si>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</si>
  <si>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</si>
  <si>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</si>
  <si>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</si>
  <si>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</si>
  <si>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</si>
  <si>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</si>
  <si>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</si>
  <si>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</si>
  <si>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</si>
  <si>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</si>
  <si>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</si>
  <si>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</si>
  <si>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</si>
  <si>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</si>
  <si>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</si>
  <si>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</si>
  <si>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</si>
  <si>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</si>
  <si>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</si>
  <si>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</si>
  <si>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</si>
  <si>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</si>
  <si>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</si>
  <si>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</si>
  <si>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</si>
  <si>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</si>
  <si>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</si>
  <si>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</si>
  <si>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</si>
  <si>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</si>
  <si>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</si>
  <si>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</si>
  <si>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</si>
  <si>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</si>
  <si>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</si>
  <si>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</si>
  <si>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</si>
  <si>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</si>
  <si>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</si>
  <si>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</si>
  <si>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</si>
  <si>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</si>
  <si>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</si>
  <si>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</si>
  <si>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</si>
  <si>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</si>
  <si>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</si>
  <si>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</si>
  <si>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</si>
  <si>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</si>
  <si>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</si>
  <si>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</si>
  <si>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</si>
  <si>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</si>
  <si>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</si>
  <si>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</si>
  <si>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</si>
  <si>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</si>
  <si>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</si>
  <si>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</si>
  <si>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</si>
  <si>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</si>
  <si>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</si>
  <si>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</si>
  <si>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</si>
  <si>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</si>
  <si>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</si>
  <si>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</si>
  <si>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</si>
  <si>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</si>
  <si>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</si>
  <si>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</si>
  <si>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</si>
  <si>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</si>
  <si>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</si>
  <si>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</si>
  <si>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</si>
  <si>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</si>
  <si>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</si>
  <si>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</si>
  <si>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</si>
  <si>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</si>
  <si>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</si>
  <si>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</si>
  <si>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</si>
  <si>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</si>
  <si>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</si>
  <si>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</si>
  <si>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</si>
  <si>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</si>
  <si>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</si>
  <si>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</si>
  <si>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</si>
  <si>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</si>
  <si>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</si>
  <si>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</si>
  <si>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</si>
  <si>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</si>
  <si>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</si>
  <si>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</si>
  <si>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</si>
  <si>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</si>
  <si>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</si>
  <si>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</si>
  <si>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</si>
  <si>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</si>
  <si>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</si>
  <si>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</si>
  <si>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</si>
  <si>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</si>
  <si>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</si>
  <si>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</si>
  <si>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</si>
  <si>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</si>
  <si>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</si>
  <si>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</si>
  <si>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</si>
  <si>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</si>
  <si>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</si>
  <si>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</si>
  <si>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</si>
  <si>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</si>
  <si>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</si>
  <si>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</si>
  <si>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</si>
  <si>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</si>
  <si>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</si>
  <si>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</si>
  <si>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</si>
  <si>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</si>
  <si>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</si>
  <si>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</si>
  <si>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</si>
  <si>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</si>
  <si>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</si>
  <si>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</si>
  <si>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</si>
  <si>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</si>
  <si>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</si>
  <si>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</si>
  <si>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</si>
  <si>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</si>
  <si>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</si>
  <si>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</si>
  <si>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</si>
  <si>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</si>
  <si>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</si>
  <si>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</si>
  <si>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</si>
  <si>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</si>
  <si>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</si>
  <si>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</si>
  <si>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</si>
  <si>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</si>
  <si>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</si>
  <si>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</si>
  <si>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</si>
  <si>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</si>
  <si>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</si>
  <si>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</si>
  <si>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</si>
  <si>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</si>
  <si>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</si>
  <si>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</si>
  <si>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</si>
  <si>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</si>
  <si>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</si>
  <si>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</si>
  <si>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</si>
  <si>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</si>
  <si>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</si>
  <si>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</si>
  <si>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</si>
  <si>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</si>
  <si>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</si>
  <si>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</si>
  <si>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</si>
  <si>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</si>
  <si>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</si>
  <si>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</si>
  <si>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</si>
  <si>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</si>
  <si>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</si>
  <si>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</si>
  <si>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</si>
  <si>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</si>
  <si>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</si>
  <si>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</si>
  <si>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</si>
  <si>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</si>
  <si>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</si>
  <si>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</si>
  <si>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</si>
  <si>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</si>
  <si>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</si>
  <si>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</si>
  <si>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</si>
  <si>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</si>
  <si>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</si>
  <si>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</si>
  <si>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</si>
  <si>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</si>
  <si>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</si>
  <si>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</si>
  <si>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</si>
  <si>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</si>
  <si>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</si>
  <si>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</si>
  <si>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</si>
  <si>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</si>
  <si>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</si>
  <si>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</si>
  <si>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</si>
  <si>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</si>
  <si>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</si>
  <si>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</si>
  <si>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</si>
  <si>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</si>
  <si>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</si>
  <si>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</si>
  <si>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</si>
  <si>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</si>
  <si>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</si>
  <si>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</si>
  <si>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</si>
  <si>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</si>
  <si>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</si>
  <si>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</si>
  <si>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</si>
  <si>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</si>
  <si>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</si>
  <si>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</si>
  <si>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</si>
  <si>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</si>
  <si>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</si>
  <si>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</si>
  <si>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</si>
  <si>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</si>
  <si>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</si>
  <si>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</si>
  <si>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</si>
  <si>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</si>
  <si>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</si>
  <si>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</si>
  <si>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</si>
  <si>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</si>
  <si>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</si>
  <si>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</si>
  <si>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</si>
  <si>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</si>
  <si>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</si>
  <si>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</si>
  <si>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</si>
  <si>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</si>
  <si>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</si>
  <si>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</si>
  <si>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</si>
  <si>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</si>
  <si>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</si>
  <si>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</si>
  <si>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</si>
  <si>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</si>
  <si>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</si>
  <si>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</si>
  <si>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</si>
  <si>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</si>
  <si>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</si>
  <si>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</si>
  <si>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</si>
  <si>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</si>
  <si>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</si>
  <si>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</si>
  <si>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</si>
  <si>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</si>
  <si>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</si>
  <si>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</si>
  <si>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</si>
  <si>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</si>
  <si>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</si>
  <si>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</si>
  <si>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</si>
  <si>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</si>
  <si>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</si>
  <si>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</si>
  <si>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</si>
  <si>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</si>
  <si>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</si>
  <si>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</si>
  <si>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</si>
  <si>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</si>
  <si>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</si>
  <si>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</si>
  <si>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</si>
  <si>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</si>
  <si>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</si>
  <si>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</si>
  <si>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</si>
  <si>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</si>
  <si>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</si>
  <si>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</si>
  <si>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</si>
  <si>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</si>
  <si>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</si>
  <si>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</si>
  <si>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</si>
  <si>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</si>
  <si>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</si>
  <si>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</si>
  <si>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</si>
  <si>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</si>
  <si>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</si>
  <si>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</si>
  <si>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</si>
  <si>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</si>
  <si>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</si>
  <si>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</si>
  <si>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</si>
  <si>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</si>
  <si>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</si>
  <si>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</si>
  <si>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</si>
  <si>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</si>
  <si>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</si>
  <si>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</si>
  <si>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</si>
  <si>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</si>
  <si>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</si>
  <si>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</si>
  <si>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</si>
  <si>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</si>
  <si>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</si>
  <si>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</si>
  <si>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</si>
  <si>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</si>
  <si>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</si>
  <si>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</si>
  <si>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</si>
  <si>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</si>
  <si>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</si>
  <si>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</si>
  <si>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</si>
  <si>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</si>
  <si>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</si>
  <si>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</si>
  <si>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</si>
  <si>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</si>
  <si>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</si>
  <si>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</si>
  <si>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</si>
  <si>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</si>
  <si>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</si>
  <si>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</si>
  <si>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</si>
  <si>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</si>
  <si>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</si>
  <si>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</si>
  <si>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</si>
  <si>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</si>
  <si>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</si>
  <si>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</si>
  <si>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</si>
  <si>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</si>
  <si>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</si>
  <si>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</si>
  <si>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</si>
  <si>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</si>
  <si>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</si>
  <si>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</si>
  <si>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</si>
  <si>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</si>
  <si>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</si>
  <si>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</si>
  <si>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</si>
  <si>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</si>
  <si>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</si>
  <si>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</si>
  <si>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</si>
  <si>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</si>
  <si>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</si>
  <si>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</si>
  <si>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</si>
  <si>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</si>
  <si>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</si>
  <si>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</si>
  <si>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</si>
  <si>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</si>
  <si>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</si>
  <si>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</si>
  <si>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</si>
  <si>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</si>
  <si>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</si>
  <si>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</si>
  <si>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</si>
  <si>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</si>
  <si>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</si>
  <si>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</si>
  <si>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</si>
  <si>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</si>
  <si>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</si>
  <si>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</si>
  <si>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</si>
  <si>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</si>
  <si>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</si>
  <si>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</si>
  <si>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</si>
  <si>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</si>
  <si>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</si>
  <si>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</si>
  <si>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</si>
  <si>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</si>
  <si>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</si>
  <si>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</si>
  <si>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</si>
  <si>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</si>
  <si>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</si>
  <si>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</si>
  <si>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</si>
  <si>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</si>
  <si>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</si>
  <si>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</si>
  <si>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</si>
  <si>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</si>
  <si>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</si>
  <si>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</si>
  <si>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</si>
  <si>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</si>
  <si>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</si>
  <si>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</si>
  <si>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</si>
  <si>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</si>
  <si>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</si>
  <si>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</si>
  <si>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</si>
  <si>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</si>
  <si>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</si>
  <si>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</si>
  <si>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</si>
  <si>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</si>
  <si>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</si>
  <si>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</si>
  <si>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</si>
  <si>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</si>
  <si>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</si>
  <si>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</si>
  <si>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</si>
  <si>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</si>
  <si>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</si>
  <si>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</si>
  <si>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</si>
  <si>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</si>
  <si>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</si>
  <si>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</si>
  <si>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</si>
  <si>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</si>
  <si>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</si>
  <si>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</si>
  <si>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</si>
  <si>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</si>
  <si>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</si>
  <si>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</si>
  <si>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</si>
  <si>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</si>
  <si>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</si>
  <si>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</si>
  <si>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</si>
  <si>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</si>
  <si>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</si>
  <si>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</si>
  <si>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</si>
  <si>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</si>
  <si>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</si>
  <si>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</si>
  <si>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</si>
  <si>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</si>
  <si>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</si>
  <si>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</si>
  <si>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</si>
  <si>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</si>
  <si>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</si>
  <si>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</si>
  <si>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</si>
  <si>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</si>
  <si>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</si>
  <si>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</si>
  <si>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</si>
  <si>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</si>
  <si>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</si>
  <si>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</si>
  <si>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</si>
  <si>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</si>
  <si>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</si>
  <si>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</si>
  <si>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</si>
  <si>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</si>
  <si>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</si>
  <si>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</si>
  <si>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</si>
  <si>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</si>
  <si>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</si>
  <si>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</si>
  <si>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</si>
  <si>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</si>
  <si>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</si>
  <si>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</si>
  <si>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</si>
  <si>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</si>
  <si>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</si>
  <si>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</si>
  <si>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</si>
  <si>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</si>
  <si>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</si>
  <si>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</si>
  <si>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</si>
  <si>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</si>
  <si>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</si>
  <si>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</si>
  <si>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</si>
  <si>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</si>
  <si>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</si>
  <si>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</si>
  <si>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</si>
  <si>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</si>
  <si>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</si>
  <si>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</si>
  <si>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</si>
  <si>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</si>
  <si>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</si>
  <si>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</si>
  <si>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</si>
  <si>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</si>
  <si>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</si>
  <si>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</si>
  <si>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</si>
  <si>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</si>
  <si>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</si>
  <si>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</si>
  <si>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</si>
  <si>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</si>
  <si>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</si>
  <si>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</si>
  <si>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</si>
  <si>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</si>
  <si>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</si>
  <si>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</si>
  <si>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</si>
  <si>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</si>
  <si>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</si>
  <si>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</si>
  <si>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</si>
  <si>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</si>
  <si>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</si>
  <si>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</si>
  <si>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</si>
  <si>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</si>
  <si>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</si>
  <si>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</si>
  <si>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</si>
  <si>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</si>
  <si>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</si>
  <si>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</si>
  <si>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</si>
  <si>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</si>
  <si>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</si>
  <si>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</si>
  <si>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</si>
  <si>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</si>
  <si>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</si>
  <si>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</si>
  <si>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</si>
  <si>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</si>
  <si>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</si>
  <si>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</si>
  <si>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</si>
  <si>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</si>
  <si>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</si>
  <si>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</si>
  <si>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</si>
  <si>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</si>
  <si>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</si>
  <si>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</si>
  <si>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</si>
  <si>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</si>
  <si>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</si>
  <si>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</si>
  <si>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</si>
  <si>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</si>
  <si>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</si>
  <si>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</si>
  <si>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</si>
  <si>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</si>
  <si>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</si>
  <si>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</si>
  <si>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</si>
  <si>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</si>
  <si>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</si>
  <si>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</si>
  <si>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</si>
  <si>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</si>
  <si>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</si>
  <si>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</si>
  <si>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</si>
  <si>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</si>
  <si>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</si>
  <si>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</si>
  <si>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</si>
  <si>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</si>
  <si>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</si>
  <si>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</si>
  <si>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</si>
  <si>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</si>
  <si>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</si>
  <si>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</si>
  <si>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</si>
  <si>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</si>
  <si>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</si>
  <si>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</si>
  <si>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</si>
  <si>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</si>
  <si>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</si>
  <si>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</si>
  <si>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</si>
  <si>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</si>
  <si>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</si>
  <si>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</si>
  <si>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</si>
  <si>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</si>
  <si>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</si>
  <si>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</si>
  <si>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</si>
  <si>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</si>
  <si>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</si>
  <si>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</si>
  <si>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</si>
  <si>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</si>
  <si>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</si>
  <si>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</si>
  <si>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</si>
  <si>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</si>
  <si>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</si>
  <si>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</si>
  <si>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</si>
  <si>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</si>
  <si>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</si>
  <si>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</si>
  <si>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</si>
  <si>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</si>
  <si>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</si>
  <si>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</si>
  <si>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</si>
  <si>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</si>
  <si>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</si>
  <si>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</si>
  <si>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</si>
  <si>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</si>
  <si>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</si>
  <si>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</si>
  <si>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</si>
  <si>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</si>
  <si>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</si>
  <si>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</si>
  <si>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</si>
  <si>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</si>
  <si>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</si>
  <si>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</si>
  <si>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</si>
  <si>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</si>
  <si>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</si>
  <si>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</si>
  <si>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</si>
  <si>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</si>
  <si>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</si>
  <si>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</si>
  <si>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</si>
  <si>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</si>
  <si>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</si>
  <si>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</si>
  <si>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</si>
  <si>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</si>
  <si>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</si>
  <si>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</si>
  <si>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</si>
  <si>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</si>
  <si>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</si>
  <si>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</si>
  <si>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</si>
  <si>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</si>
  <si>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</si>
  <si>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</si>
  <si>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</si>
  <si>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</si>
  <si>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</si>
  <si>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</si>
  <si>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</si>
  <si>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</si>
  <si>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</si>
  <si>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</si>
  <si>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</si>
  <si>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</si>
  <si>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</si>
  <si>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</si>
  <si>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</si>
  <si>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</si>
  <si>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</si>
  <si>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</si>
  <si>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</si>
  <si>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</si>
  <si>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</si>
  <si>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</si>
  <si>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</si>
  <si>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</si>
  <si>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</si>
  <si>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</si>
  <si>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</si>
  <si>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</si>
  <si>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</si>
  <si>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</si>
  <si>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</si>
  <si>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</si>
  <si>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</si>
  <si>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</si>
  <si>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</si>
  <si>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</si>
  <si>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</si>
  <si>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</si>
  <si>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</si>
  <si>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</si>
  <si>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</si>
  <si>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</si>
  <si>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</si>
  <si>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</si>
  <si>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</si>
  <si>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</si>
  <si>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</si>
  <si>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</si>
  <si>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</si>
  <si>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</si>
  <si>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</si>
  <si>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</si>
  <si>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</si>
  <si>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</si>
  <si>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</si>
  <si>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</si>
  <si>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</si>
  <si>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</si>
  <si>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</si>
  <si>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</si>
  <si>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</si>
  <si>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</si>
  <si>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</si>
  <si>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</si>
  <si>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</si>
  <si>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</si>
  <si>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</si>
  <si>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</si>
  <si>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</si>
  <si>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</si>
  <si>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</si>
  <si>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</si>
  <si>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</si>
  <si>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</si>
  <si>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</si>
  <si>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</si>
  <si>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</si>
  <si>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</si>
  <si>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</si>
  <si>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</si>
  <si>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</si>
  <si>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</si>
  <si>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</si>
  <si>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</si>
  <si>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</si>
  <si>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</si>
  <si>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</si>
  <si>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</si>
  <si>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</si>
  <si>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</si>
  <si>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</si>
  <si>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</si>
  <si>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</si>
  <si>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</si>
  <si>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</si>
  <si>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</si>
  <si>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</si>
  <si>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</si>
  <si>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</si>
  <si>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</si>
  <si>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</si>
  <si>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</si>
  <si>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</si>
  <si>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</si>
  <si>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</si>
  <si>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</si>
  <si>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</si>
  <si>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</si>
  <si>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</si>
  <si>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</si>
  <si>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</si>
  <si>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</si>
  <si>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</si>
  <si>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</si>
  <si>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</si>
  <si>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</si>
  <si>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</si>
  <si>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</si>
  <si>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</si>
  <si>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</si>
  <si>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</si>
  <si>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</si>
  <si>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</si>
  <si>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</si>
  <si>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</si>
  <si>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</si>
  <si>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</si>
  <si>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</si>
  <si>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</si>
  <si>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</si>
  <si>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</si>
  <si>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</si>
  <si>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</si>
  <si>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</si>
  <si>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</si>
  <si>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</si>
  <si>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</si>
  <si>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</si>
  <si>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</si>
  <si>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</si>
  <si>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</si>
  <si>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</si>
  <si>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</si>
  <si>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</si>
  <si>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</si>
  <si>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</si>
  <si>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</si>
  <si>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</si>
  <si>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</si>
  <si>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</si>
  <si>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</si>
  <si>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</si>
  <si>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</si>
  <si>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</si>
  <si>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</si>
  <si>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</si>
  <si>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</si>
  <si>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</si>
  <si>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</si>
  <si>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</si>
  <si>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</si>
  <si>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</si>
  <si>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</si>
  <si>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</si>
  <si>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</si>
  <si>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</si>
  <si>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</si>
  <si>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</si>
  <si>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</si>
  <si>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</si>
  <si>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</si>
  <si>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</si>
  <si>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</si>
  <si>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</si>
  <si>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</si>
  <si>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</si>
  <si>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</si>
  <si>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</si>
  <si>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</si>
  <si>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</si>
  <si>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</si>
  <si>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</si>
  <si>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</si>
  <si>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</si>
  <si>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</si>
  <si>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</si>
  <si>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</si>
  <si>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</si>
  <si>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</si>
  <si>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</si>
  <si>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</si>
  <si>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</si>
  <si>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</si>
  <si>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</si>
  <si>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</si>
  <si>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</si>
  <si>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</si>
  <si>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</si>
  <si>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</si>
  <si>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</si>
  <si>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</si>
  <si>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</si>
  <si>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</si>
  <si>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</si>
  <si>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</si>
  <si>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</si>
  <si>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</si>
  <si>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</si>
  <si>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</si>
  <si>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</si>
  <si>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</si>
  <si>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</si>
  <si>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</si>
  <si>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</si>
  <si>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</si>
  <si>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</si>
  <si>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</si>
  <si>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</si>
  <si>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</si>
  <si>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</si>
  <si>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</si>
  <si>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</si>
  <si>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</si>
  <si>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</si>
  <si>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</si>
  <si>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</si>
  <si>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</si>
  <si>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</si>
  <si>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</si>
  <si>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</si>
  <si>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</si>
  <si>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</si>
  <si>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</si>
  <si>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</si>
  <si>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</si>
  <si>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</si>
  <si>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</si>
  <si>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</si>
  <si>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</si>
  <si>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</si>
  <si>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</si>
  <si>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</si>
  <si>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</si>
  <si>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</si>
  <si>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</si>
  <si>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</si>
  <si>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</si>
  <si>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</si>
  <si>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</si>
  <si>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</si>
  <si>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</si>
  <si>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</si>
  <si>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</si>
  <si>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</si>
  <si>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</si>
  <si>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</si>
  <si>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</si>
  <si>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</si>
  <si>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</si>
  <si>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</si>
  <si>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</si>
  <si>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</si>
  <si>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</si>
  <si>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</si>
  <si>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</si>
  <si>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</si>
  <si>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</si>
  <si>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</si>
  <si>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</si>
  <si>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</si>
  <si>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</si>
  <si>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</si>
  <si>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</si>
  <si>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</si>
  <si>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</si>
  <si>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</si>
  <si>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</si>
  <si>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</si>
  <si>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</si>
  <si>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</si>
  <si>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</si>
  <si>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</si>
  <si>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</si>
  <si>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</si>
  <si>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</si>
  <si>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</si>
  <si>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</si>
  <si>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</si>
  <si>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</si>
  <si>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</si>
  <si>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</si>
  <si>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</si>
  <si>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</si>
  <si>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</si>
  <si>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</si>
  <si>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</si>
  <si>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</si>
  <si>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</si>
  <si>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</si>
  <si>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</si>
  <si>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</si>
  <si>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</si>
  <si>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</si>
  <si>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</si>
  <si>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</si>
  <si>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</si>
  <si>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</si>
  <si>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</si>
  <si>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</si>
  <si>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</si>
  <si>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</si>
  <si>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</si>
  <si>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</si>
  <si>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</si>
  <si>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</si>
  <si>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</si>
  <si>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</si>
  <si>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</si>
  <si>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</si>
  <si>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</si>
  <si>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</si>
  <si>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</si>
  <si>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</si>
  <si>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</si>
  <si>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</si>
  <si>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</si>
  <si>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</si>
  <si>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</si>
  <si>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</si>
  <si>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</si>
  <si>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</si>
  <si>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</si>
  <si>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</si>
  <si>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</si>
  <si>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</si>
  <si>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</si>
  <si>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</si>
  <si>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</si>
  <si>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</si>
  <si>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</si>
  <si>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</si>
  <si>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</si>
  <si>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</si>
  <si>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</si>
  <si>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</si>
  <si>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</si>
  <si>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</si>
  <si>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</si>
  <si>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</si>
  <si>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</si>
  <si>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</si>
  <si>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</si>
  <si>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</si>
  <si>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</si>
  <si>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</si>
  <si>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</si>
  <si>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</si>
  <si>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</si>
  <si>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</si>
  <si>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</si>
  <si>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</si>
  <si>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</si>
  <si>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</si>
  <si>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</si>
  <si>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</si>
  <si>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</si>
  <si>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</si>
  <si>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</si>
  <si>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</si>
  <si>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</si>
  <si>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</si>
  <si>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</si>
  <si>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</si>
  <si>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</si>
  <si>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</si>
  <si>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</si>
  <si>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</si>
  <si>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</si>
  <si>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</si>
  <si>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</si>
  <si>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</si>
  <si>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</si>
  <si>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</si>
  <si>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</si>
  <si>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</si>
  <si>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</si>
  <si>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</si>
  <si>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</si>
  <si>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</si>
  <si>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</si>
  <si>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</si>
  <si>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</si>
  <si>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</si>
  <si>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</si>
  <si>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</si>
  <si>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</si>
  <si>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</si>
  <si>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</si>
  <si>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</si>
  <si>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</si>
  <si>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</si>
  <si>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</si>
  <si>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</si>
  <si>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</si>
  <si>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</si>
  <si>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</si>
  <si>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</si>
  <si>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</si>
  <si>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</si>
  <si>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</si>
  <si>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</si>
  <si>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</si>
  <si>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</si>
  <si>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</si>
  <si>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</si>
  <si>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</si>
  <si>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</si>
  <si>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</si>
  <si>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</si>
  <si>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</si>
  <si>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</si>
  <si>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</si>
  <si>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</si>
  <si>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</si>
  <si>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</si>
  <si>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</si>
  <si>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</si>
  <si>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</si>
  <si>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</si>
  <si>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</si>
  <si>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</si>
  <si>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</si>
  <si>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</si>
  <si>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</si>
  <si>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</si>
  <si>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</si>
  <si>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</si>
  <si>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</si>
  <si>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</si>
  <si>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</si>
  <si>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</si>
  <si>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</si>
  <si>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</si>
  <si>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</si>
  <si>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</si>
  <si>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</si>
  <si>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</si>
  <si>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</si>
  <si>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</si>
  <si>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</si>
  <si>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</si>
  <si>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</si>
  <si>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</si>
  <si>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</si>
  <si>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</si>
  <si>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</si>
  <si>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</si>
  <si>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</si>
  <si>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</si>
  <si>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</si>
  <si>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</si>
  <si>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</si>
  <si>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</si>
  <si>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</si>
  <si>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</si>
  <si>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</si>
  <si>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</si>
  <si>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</si>
  <si>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</si>
  <si>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</si>
  <si>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</si>
  <si>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</si>
  <si>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</si>
  <si>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</si>
  <si>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</si>
  <si>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</si>
  <si>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</si>
  <si>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</si>
  <si>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</si>
  <si>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</si>
  <si>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</si>
  <si>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</si>
  <si>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</si>
  <si>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</si>
  <si>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</si>
  <si>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</si>
  <si>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</si>
  <si>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</si>
  <si>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</si>
  <si>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</si>
  <si>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</si>
  <si>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</si>
  <si>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</si>
  <si>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</si>
  <si>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</si>
  <si>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</si>
  <si>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</si>
  <si>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</si>
  <si>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</si>
  <si>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</si>
  <si>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</si>
  <si>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</si>
  <si>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</si>
  <si>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</si>
  <si>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</si>
  <si>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</si>
  <si>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</si>
  <si>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</si>
  <si>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</si>
  <si>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</si>
  <si>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</si>
  <si>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</si>
  <si>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</si>
  <si>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</si>
  <si>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</si>
  <si>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</si>
  <si>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</si>
  <si>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</si>
  <si>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</si>
  <si>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</si>
  <si>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</si>
  <si>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</si>
  <si>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</si>
  <si>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</si>
  <si>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</si>
  <si>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</si>
  <si>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</si>
  <si>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</si>
  <si>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</si>
  <si>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</si>
  <si>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</si>
  <si>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</si>
  <si>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</si>
  <si>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</si>
  <si>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</si>
  <si>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</si>
  <si>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</si>
  <si>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</si>
  <si>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</si>
  <si>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</si>
  <si>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</si>
  <si>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</si>
  <si>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</si>
  <si>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</si>
  <si>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</si>
  <si>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</si>
  <si>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</si>
  <si>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</si>
  <si>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</si>
  <si>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</si>
  <si>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</si>
  <si>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</si>
  <si>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</si>
  <si>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</si>
  <si>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</si>
  <si>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</si>
  <si>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</si>
  <si>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</si>
  <si>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</si>
  <si>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</si>
  <si>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</si>
  <si>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</si>
  <si>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</si>
  <si>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</si>
  <si>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</si>
  <si>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</si>
  <si>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</si>
  <si>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</si>
  <si>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</si>
  <si>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</si>
  <si>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</si>
  <si>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</si>
  <si>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</si>
  <si>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</si>
  <si>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</si>
  <si>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</si>
  <si>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</si>
  <si>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</si>
  <si>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</si>
  <si>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</si>
  <si>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</si>
  <si>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</si>
  <si>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</si>
  <si>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</si>
  <si>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</si>
  <si>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</si>
  <si>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</si>
  <si>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</si>
  <si>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</si>
  <si>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</si>
  <si>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</si>
  <si>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</si>
  <si>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</si>
  <si>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</si>
  <si>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</si>
  <si>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</si>
  <si>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</si>
  <si>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</si>
  <si>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</si>
  <si>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</si>
  <si>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</si>
  <si>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</si>
  <si>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</si>
  <si>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</si>
  <si>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</si>
  <si>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</si>
  <si>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</si>
  <si>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</si>
  <si>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</si>
  <si>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</si>
  <si>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</si>
  <si>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</si>
  <si>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</si>
  <si>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</si>
  <si>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</si>
  <si>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</si>
  <si>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</si>
  <si>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</si>
  <si>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</si>
  <si>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</si>
  <si>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</si>
  <si>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</si>
  <si>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</si>
  <si>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</si>
  <si>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</si>
  <si>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</si>
  <si>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</si>
  <si>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</si>
  <si>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</si>
  <si>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</si>
  <si>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</si>
  <si>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</si>
  <si>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</si>
  <si>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</si>
  <si>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</si>
  <si>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</si>
  <si>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</si>
  <si>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</si>
  <si>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</si>
  <si>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</si>
  <si>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</si>
  <si>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</si>
  <si>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</si>
  <si>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</si>
  <si>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</si>
  <si>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</si>
  <si>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</si>
  <si>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</si>
  <si>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</si>
  <si>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</si>
  <si>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</si>
  <si>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</si>
  <si>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</si>
  <si>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</si>
  <si>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</si>
  <si>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</si>
  <si>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</si>
  <si>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</si>
  <si>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</si>
  <si>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</si>
  <si>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</si>
  <si>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</si>
  <si>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</si>
  <si>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</si>
  <si>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</si>
  <si>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</si>
  <si>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</si>
  <si>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</si>
  <si>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</si>
  <si>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</si>
  <si>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</si>
  <si>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</si>
  <si>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</si>
  <si>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</si>
  <si>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</si>
  <si>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</si>
  <si>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</si>
  <si>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</si>
  <si>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</si>
  <si>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</si>
  <si>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</si>
  <si>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</si>
  <si>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</si>
  <si>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</si>
  <si>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</si>
  <si>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</si>
  <si>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</si>
  <si>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</si>
  <si>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</si>
  <si>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</si>
  <si>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</si>
  <si>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</si>
  <si>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</si>
  <si>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</si>
  <si>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</si>
  <si>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</si>
  <si>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</si>
  <si>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</si>
  <si>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</si>
  <si>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</si>
  <si>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</si>
  <si>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</si>
  <si>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</si>
  <si>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</si>
  <si>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</si>
  <si>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</si>
  <si>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</si>
  <si>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</si>
  <si>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</si>
  <si>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</si>
  <si>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</si>
  <si>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</si>
  <si>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</si>
  <si>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</si>
  <si>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</si>
  <si>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</si>
  <si>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</si>
  <si>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</si>
  <si>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</si>
  <si>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</si>
  <si>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</si>
  <si>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</si>
  <si>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</si>
  <si>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</si>
  <si>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</si>
  <si>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</si>
  <si>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</si>
  <si>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</si>
  <si>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</si>
  <si>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</si>
  <si>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</si>
  <si>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</si>
  <si>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</si>
  <si>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</si>
  <si>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</si>
  <si>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</si>
  <si>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</si>
  <si>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</si>
  <si>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</si>
  <si>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</si>
  <si>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</si>
  <si>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</si>
  <si>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</si>
  <si>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</si>
  <si>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</si>
  <si>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</si>
  <si>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</si>
  <si>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</si>
  <si>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</si>
  <si>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</si>
  <si>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</si>
  <si>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</si>
  <si>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</si>
  <si>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</si>
  <si>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</si>
  <si>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</si>
  <si>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</si>
  <si>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</si>
  <si>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</si>
  <si>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</si>
  <si>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</si>
  <si>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</si>
  <si>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</si>
  <si>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</si>
  <si>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</si>
  <si>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</si>
  <si>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</si>
  <si>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</si>
  <si>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</si>
  <si>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</si>
  <si>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</si>
  <si>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</si>
  <si>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</si>
  <si>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</si>
  <si>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</si>
  <si>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</si>
  <si>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</si>
  <si>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</si>
  <si>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</si>
  <si>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</si>
  <si>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</si>
  <si>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</si>
  <si>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</si>
  <si>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</si>
  <si>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</si>
  <si>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</si>
  <si>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</si>
  <si>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</si>
  <si>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</si>
  <si>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</si>
  <si>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</si>
  <si>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</si>
  <si>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</si>
  <si>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</si>
  <si>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</si>
  <si>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</si>
  <si>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</si>
  <si>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</si>
  <si>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</si>
  <si>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</si>
  <si>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</si>
  <si>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</si>
  <si>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</si>
  <si>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</si>
  <si>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</si>
  <si>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</si>
  <si>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</si>
  <si>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</si>
  <si>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</si>
  <si>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</si>
  <si>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</si>
  <si>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</si>
  <si>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</si>
  <si>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</si>
  <si>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</si>
  <si>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</si>
  <si>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</si>
  <si>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</si>
  <si>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</si>
  <si>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</si>
  <si>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</si>
  <si>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</si>
  <si>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</si>
  <si>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</si>
  <si>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</si>
  <si>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</si>
  <si>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</si>
  <si>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</si>
  <si>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</si>
  <si>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</si>
  <si>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</si>
  <si>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</si>
  <si>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</si>
  <si>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</si>
  <si>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</si>
  <si>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</si>
  <si>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</si>
  <si>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</si>
  <si>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</si>
  <si>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</si>
  <si>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</si>
  <si>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</si>
  <si>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</si>
  <si>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</si>
  <si>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</si>
  <si>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</si>
  <si>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</si>
  <si>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</si>
  <si>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</si>
  <si>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</si>
  <si>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</si>
  <si>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</si>
  <si>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</si>
  <si>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</si>
  <si>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</si>
  <si>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</si>
  <si>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</si>
  <si>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</si>
  <si>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</si>
  <si>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</si>
  <si>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</si>
  <si>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</si>
  <si>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</si>
  <si>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</si>
  <si>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</si>
  <si>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</si>
  <si>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</si>
  <si>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</si>
  <si>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</si>
  <si>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</si>
  <si>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</si>
  <si>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</si>
  <si>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</si>
  <si>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</si>
  <si>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</si>
  <si>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</si>
  <si>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</si>
  <si>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</si>
  <si>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</si>
  <si>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</si>
  <si>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</si>
  <si>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</si>
  <si>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</si>
  <si>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</si>
  <si>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</si>
  <si>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</si>
  <si>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</si>
  <si>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</si>
  <si>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</si>
  <si>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</si>
  <si>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</si>
  <si>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</si>
  <si>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</si>
  <si>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</si>
  <si>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</si>
  <si>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</si>
  <si>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</si>
  <si>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</si>
  <si>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</si>
  <si>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</si>
  <si>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</si>
  <si>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</si>
  <si>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</si>
  <si>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</si>
  <si>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</si>
  <si>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</si>
  <si>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</si>
  <si>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</si>
  <si>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</si>
  <si>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</si>
  <si>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</si>
  <si>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</si>
  <si>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</si>
  <si>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</si>
  <si>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</si>
  <si>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</si>
  <si>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</si>
  <si>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</si>
  <si>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</si>
  <si>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</si>
  <si>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</si>
  <si>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</si>
  <si>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</si>
  <si>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</si>
  <si>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</si>
  <si>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</si>
  <si>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</si>
  <si>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</si>
  <si>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</si>
  <si>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</si>
  <si>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</si>
  <si>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</si>
  <si>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</si>
  <si>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</si>
  <si>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</si>
  <si>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</si>
  <si>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</si>
  <si>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</si>
  <si>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</si>
  <si>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</si>
  <si>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</si>
  <si>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</si>
  <si>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</si>
  <si>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</si>
  <si>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</si>
  <si>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</si>
  <si>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</si>
  <si>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</si>
  <si>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</si>
  <si>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</si>
  <si>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</si>
  <si>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</si>
  <si>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</si>
  <si>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</si>
  <si>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</si>
  <si>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</si>
  <si>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</si>
  <si>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</si>
  <si>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</si>
  <si>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</si>
  <si>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</si>
  <si>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</si>
  <si>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</si>
  <si>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</si>
  <si>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</si>
  <si>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</si>
  <si>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</si>
  <si>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</si>
  <si>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</si>
  <si>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</si>
  <si>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</si>
  <si>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</si>
  <si>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</si>
  <si>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</si>
  <si>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</si>
  <si>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</si>
  <si>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</si>
  <si>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</si>
  <si>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</si>
  <si>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</si>
  <si>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</si>
  <si>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</si>
  <si>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</si>
  <si>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</si>
  <si>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</si>
  <si>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</si>
  <si>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</si>
  <si>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</si>
  <si>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</si>
  <si>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</si>
  <si>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</si>
  <si>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</si>
  <si>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</si>
  <si>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</si>
  <si>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</si>
  <si>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</si>
  <si>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</si>
  <si>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</si>
  <si>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</si>
  <si>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</si>
  <si>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</si>
  <si>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</si>
  <si>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</si>
  <si>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</si>
  <si>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</si>
  <si>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</si>
  <si>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</si>
  <si>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</si>
  <si>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</si>
  <si>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</si>
  <si>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</si>
  <si>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</si>
  <si>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</si>
  <si>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</si>
  <si>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</si>
  <si>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</si>
  <si>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</si>
  <si>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</si>
  <si>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</si>
  <si>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</si>
  <si>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</si>
  <si>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</si>
  <si>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</si>
  <si>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</si>
  <si>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</si>
  <si>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</si>
  <si>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</si>
  <si>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</si>
  <si>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</si>
  <si>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</si>
  <si>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</si>
  <si>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</si>
  <si>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</si>
  <si>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</si>
  <si>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</si>
  <si>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</si>
  <si>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</si>
  <si>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</si>
  <si>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</si>
  <si>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</si>
  <si>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</si>
  <si>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</si>
  <si>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</si>
  <si>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</si>
  <si>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</si>
  <si>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</si>
  <si>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</si>
  <si>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</si>
  <si>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</si>
  <si>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</si>
  <si>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</si>
  <si>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</si>
  <si>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</si>
  <si>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</si>
  <si>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</si>
  <si>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</si>
  <si>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</si>
  <si>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</si>
  <si>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</si>
  <si>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</si>
  <si>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</si>
  <si>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</si>
  <si>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</si>
  <si>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</si>
  <si>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</si>
  <si>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</si>
  <si>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</si>
  <si>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</si>
  <si>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</si>
  <si>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</si>
  <si>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</si>
  <si>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</si>
  <si>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</si>
  <si>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</si>
  <si>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</si>
  <si>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</si>
  <si>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</si>
  <si>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</si>
  <si>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</si>
  <si>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</si>
  <si>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</si>
  <si>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</si>
  <si>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</si>
  <si>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</si>
  <si>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</si>
  <si>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</si>
  <si>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</si>
  <si>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</si>
  <si>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</si>
  <si>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</si>
  <si>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</si>
  <si>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</si>
  <si>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</si>
  <si>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</si>
  <si>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</si>
  <si>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</si>
  <si>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</si>
  <si>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</si>
  <si>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</si>
  <si>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</si>
  <si>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</si>
  <si>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</si>
  <si>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</si>
  <si>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</si>
  <si>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</si>
  <si>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</si>
  <si>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</si>
  <si>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</si>
  <si>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</si>
  <si>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</si>
  <si>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</si>
  <si>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</si>
  <si>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</si>
  <si>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</si>
  <si>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</si>
  <si>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</si>
  <si>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</si>
  <si>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</si>
  <si>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</si>
  <si>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</si>
  <si>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</si>
  <si>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</si>
  <si>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</si>
  <si>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</si>
  <si>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</si>
  <si>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</si>
  <si>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</si>
  <si>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</si>
  <si>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</si>
  <si>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</si>
  <si>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</si>
  <si>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</si>
  <si>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</si>
  <si>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</si>
  <si>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</si>
  <si>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</si>
  <si>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</si>
  <si>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</si>
  <si>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</si>
  <si>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</si>
  <si>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</si>
  <si>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</si>
  <si>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</si>
  <si>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</si>
  <si>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</si>
  <si>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</si>
  <si>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</si>
  <si>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</si>
  <si>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</si>
  <si>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</si>
  <si>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</si>
  <si>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</si>
  <si>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</si>
  <si>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</si>
  <si>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</si>
  <si>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</si>
  <si>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</si>
  <si>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</si>
  <si>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</si>
  <si>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</si>
  <si>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</si>
  <si>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</si>
  <si>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</si>
  <si>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</si>
  <si>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</si>
  <si>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</si>
  <si>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</si>
  <si>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</si>
  <si>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</si>
  <si>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</si>
  <si>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</si>
  <si>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</si>
  <si>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</si>
  <si>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</si>
  <si>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</si>
  <si>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</si>
  <si>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</si>
  <si>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</si>
  <si>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</si>
  <si>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</si>
  <si>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</si>
  <si>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</si>
  <si>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</si>
  <si>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</si>
  <si>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</si>
  <si>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</si>
  <si>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</si>
  <si>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</si>
  <si>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</si>
  <si>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</si>
  <si>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</si>
  <si>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</si>
  <si>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</si>
  <si>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</si>
  <si>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</si>
  <si>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</si>
  <si>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</si>
  <si>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</si>
  <si>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</si>
  <si>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</si>
  <si>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</si>
  <si>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</si>
  <si>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</si>
  <si>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</si>
  <si>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</si>
  <si>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</si>
  <si>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</si>
  <si>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</si>
  <si>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</si>
  <si>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</si>
  <si>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</si>
  <si>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</si>
  <si>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</si>
  <si>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</si>
  <si>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</si>
  <si>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</si>
  <si>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</si>
  <si>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</si>
  <si>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</si>
  <si>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</si>
  <si>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</si>
  <si>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</si>
  <si>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</si>
  <si>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</si>
  <si>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</si>
  <si>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</si>
  <si>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</si>
  <si>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</si>
  <si>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</si>
  <si>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</si>
  <si>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</si>
  <si>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</si>
  <si>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</si>
  <si>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</si>
  <si>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</si>
  <si>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</si>
  <si>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</si>
  <si>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</si>
  <si>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</si>
  <si>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</si>
  <si>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</si>
  <si>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</si>
  <si>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</si>
  <si>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</si>
  <si>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</si>
  <si>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</si>
  <si>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</si>
  <si>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</si>
  <si>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</si>
  <si>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</si>
  <si>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</si>
  <si>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</si>
  <si>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</si>
  <si>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</si>
  <si>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</si>
  <si>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</si>
  <si>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</si>
  <si>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</si>
  <si>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</si>
  <si>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</si>
  <si>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</si>
  <si>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</si>
  <si>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</si>
  <si>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</si>
  <si>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</si>
  <si>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</si>
  <si>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</si>
  <si>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</si>
  <si>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</si>
  <si>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</si>
  <si>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</si>
  <si>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</si>
  <si>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</si>
  <si>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</si>
  <si>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</si>
  <si>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</si>
  <si>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</si>
  <si>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</si>
  <si>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</si>
  <si>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</si>
  <si>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</si>
  <si>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</si>
  <si>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</si>
  <si>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</si>
  <si>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</si>
  <si>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</si>
  <si>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</si>
  <si>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</si>
  <si>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</si>
  <si>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</si>
  <si>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</si>
  <si>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</si>
  <si>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</si>
  <si>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</si>
  <si>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</si>
  <si>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</si>
  <si>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</si>
  <si>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</si>
  <si>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</si>
  <si>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</si>
  <si>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</si>
  <si>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</si>
  <si>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</si>
  <si>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</si>
  <si>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</si>
  <si>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</si>
  <si>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</si>
  <si>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</si>
  <si>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</si>
  <si>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</si>
  <si>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</si>
  <si>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</si>
  <si>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</si>
  <si>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</si>
  <si>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</si>
  <si>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</si>
  <si>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</si>
  <si>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</si>
  <si>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</si>
  <si>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</si>
  <si>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</si>
  <si>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</si>
  <si>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</si>
  <si>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</si>
  <si>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</si>
  <si>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</si>
  <si>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</si>
  <si>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</si>
  <si>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</si>
  <si>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</si>
  <si>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</si>
  <si>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</si>
  <si>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</si>
  <si>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</si>
  <si>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</si>
  <si>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</si>
  <si>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</si>
  <si>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</si>
  <si>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</si>
  <si>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</si>
  <si>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</si>
  <si>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</si>
  <si>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</si>
  <si>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</si>
  <si>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</si>
  <si>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</si>
  <si>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</si>
  <si>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</si>
  <si>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</si>
  <si>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</si>
  <si>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</si>
  <si>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</si>
  <si>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</si>
  <si>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</si>
  <si>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</si>
  <si>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</si>
  <si>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</si>
  <si>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</si>
  <si>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</si>
  <si>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</si>
  <si>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</si>
  <si>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</si>
  <si>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</si>
  <si>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</si>
  <si>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</si>
  <si>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</si>
  <si>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</si>
  <si>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</si>
  <si>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</si>
  <si>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</si>
  <si>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</si>
  <si>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</si>
  <si>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</si>
  <si>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</si>
  <si>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</si>
  <si>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</si>
  <si>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</si>
  <si>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</si>
  <si>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</si>
  <si>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</si>
  <si>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</si>
  <si>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</si>
  <si>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</si>
  <si>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</si>
  <si>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</si>
  <si>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</si>
  <si>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</si>
  <si>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</si>
  <si>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</si>
  <si>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</si>
  <si>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</si>
  <si>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</si>
  <si>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</si>
  <si>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</si>
  <si>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</si>
  <si>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</si>
  <si>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</si>
  <si>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</si>
  <si>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</si>
  <si>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</si>
  <si>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</si>
  <si>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</si>
  <si>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</si>
  <si>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</si>
  <si>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</si>
  <si>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</si>
  <si>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</si>
  <si>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</si>
  <si>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</si>
  <si>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</si>
  <si>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</si>
  <si>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</si>
  <si>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</si>
  <si>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</si>
  <si>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</si>
  <si>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</si>
  <si>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</si>
  <si>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</si>
  <si>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</si>
  <si>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</si>
  <si>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</si>
  <si>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</si>
  <si>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</si>
  <si>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</si>
  <si>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</si>
  <si>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</si>
  <si>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</si>
  <si>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</si>
  <si>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</si>
  <si>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</si>
  <si>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</si>
  <si>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</si>
  <si>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</si>
  <si>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</si>
  <si>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</si>
  <si>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</si>
  <si>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</si>
  <si>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</si>
  <si>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</si>
  <si>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</si>
  <si>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</si>
  <si>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</si>
  <si>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</si>
  <si>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</si>
  <si>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</si>
  <si>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</si>
  <si>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</si>
  <si>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</si>
  <si>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</si>
  <si>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</si>
  <si>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</si>
  <si>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</si>
  <si>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</si>
  <si>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</si>
  <si>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</si>
  <si>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</si>
  <si>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</si>
  <si>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</si>
  <si>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</si>
  <si>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</si>
  <si>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</si>
  <si>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</si>
  <si>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</si>
  <si>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</si>
  <si>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</si>
  <si>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</si>
  <si>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</si>
  <si>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</si>
  <si>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</si>
  <si>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</si>
  <si>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</si>
  <si>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</si>
  <si>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</si>
  <si>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</si>
  <si>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</si>
  <si>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</si>
  <si>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</si>
  <si>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</si>
  <si>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</si>
  <si>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</si>
  <si>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</si>
  <si>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</si>
  <si>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</si>
  <si>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</si>
  <si>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</si>
  <si>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</si>
  <si>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</si>
  <si>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</si>
  <si>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</si>
  <si>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</si>
  <si>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</si>
  <si>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</si>
  <si>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</si>
  <si>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</si>
  <si>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</si>
  <si>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</si>
  <si>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</si>
  <si>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</si>
  <si>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</si>
  <si>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</si>
  <si>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</si>
  <si>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</si>
  <si>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</si>
  <si>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</si>
  <si>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</si>
  <si>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</si>
  <si>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</si>
  <si>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</si>
  <si>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</si>
  <si>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</si>
  <si>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</si>
  <si>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</si>
  <si>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</si>
  <si>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</si>
  <si>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</si>
  <si>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</si>
  <si>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</si>
  <si>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</si>
  <si>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</si>
  <si>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</si>
  <si>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</si>
  <si>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</si>
  <si>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</si>
  <si>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</si>
  <si>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</si>
  <si>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</si>
  <si>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</si>
  <si>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</si>
  <si>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</si>
  <si>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</si>
  <si>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</si>
  <si>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</si>
  <si>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</si>
  <si>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</si>
  <si>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</si>
  <si>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</si>
  <si>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</si>
  <si>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</si>
  <si>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</si>
  <si>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</si>
  <si>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</si>
  <si>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</si>
  <si>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</si>
  <si>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</si>
  <si>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</si>
  <si>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</si>
  <si>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</si>
  <si>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</si>
  <si>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</si>
  <si>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</si>
  <si>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</si>
  <si>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</si>
  <si>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</si>
  <si>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</si>
  <si>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</si>
  <si>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</si>
  <si>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</si>
  <si>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</si>
  <si>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</si>
  <si>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</si>
  <si>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</si>
  <si>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</si>
  <si>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</si>
  <si>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</si>
  <si>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</si>
  <si>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</si>
  <si>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</si>
  <si>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</si>
  <si>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</si>
  <si>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</si>
  <si>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</si>
  <si>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</si>
  <si>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</si>
  <si>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</si>
  <si>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</si>
  <si>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</si>
  <si>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</si>
  <si>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</si>
  <si>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</si>
  <si>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</si>
  <si>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</si>
  <si>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</si>
  <si>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</si>
  <si>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</si>
  <si>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</si>
  <si>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</si>
  <si>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</si>
  <si>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</si>
  <si>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</si>
  <si>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</si>
  <si>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</si>
  <si>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</si>
  <si>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</si>
  <si>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</si>
  <si>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</si>
  <si>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</si>
  <si>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</si>
  <si>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</si>
  <si>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</si>
  <si>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</si>
  <si>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</si>
  <si>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</si>
  <si>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</si>
  <si>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</si>
  <si>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</si>
  <si>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</si>
  <si>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</si>
  <si>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</si>
  <si>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</si>
  <si>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</si>
  <si>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</si>
  <si>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</si>
  <si>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</si>
  <si>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</si>
  <si>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</si>
  <si>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</si>
  <si>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</si>
  <si>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</si>
  <si>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</si>
  <si>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</si>
  <si>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</si>
  <si>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</si>
  <si>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</si>
  <si>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</si>
  <si>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</si>
  <si>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</si>
  <si>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</si>
  <si>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</si>
  <si>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</si>
  <si>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</si>
  <si>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</si>
  <si>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</si>
  <si>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</si>
  <si>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</si>
  <si>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</si>
  <si>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</si>
  <si>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</si>
  <si>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</si>
  <si>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</si>
  <si>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</si>
  <si>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</si>
  <si>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</si>
  <si>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</si>
  <si>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</si>
  <si>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</si>
  <si>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</si>
  <si>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</si>
  <si>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</si>
  <si>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</si>
  <si>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</si>
  <si>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</si>
  <si>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</si>
  <si>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</si>
  <si>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</si>
  <si>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</si>
  <si>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</si>
  <si>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</si>
  <si>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</si>
  <si>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</si>
  <si>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</si>
  <si>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</si>
  <si>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</si>
  <si>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</si>
  <si>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</si>
  <si>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</si>
  <si>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</si>
  <si>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</si>
  <si>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</si>
  <si>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</si>
  <si>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</si>
  <si>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</si>
  <si>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</si>
  <si>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</si>
  <si>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</si>
  <si>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</si>
  <si>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</si>
  <si>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</si>
  <si>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</si>
  <si>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</si>
  <si>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</si>
  <si>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</si>
  <si>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</si>
  <si>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</si>
  <si>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</si>
  <si>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</si>
  <si>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</si>
  <si>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</si>
  <si>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</si>
  <si>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</si>
  <si>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</si>
  <si>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</si>
  <si>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</si>
  <si>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</si>
  <si>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</si>
  <si>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</si>
  <si>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</si>
  <si>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</si>
  <si>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</si>
  <si>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</si>
  <si>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</si>
  <si>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</si>
  <si>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</si>
  <si>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</si>
  <si>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</si>
  <si>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</si>
  <si>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</si>
  <si>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</si>
  <si>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</si>
  <si>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</si>
  <si>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</si>
  <si>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</si>
  <si>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</si>
  <si>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</si>
  <si>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</si>
  <si>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</si>
  <si>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</si>
  <si>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</si>
  <si>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</si>
  <si>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</si>
  <si>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</si>
  <si>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</si>
  <si>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</si>
  <si>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</si>
  <si>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</si>
  <si>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</si>
  <si>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</si>
  <si>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</si>
  <si>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</si>
  <si>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</si>
  <si>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</si>
  <si>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</si>
  <si>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</si>
  <si>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</si>
  <si>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</si>
  <si>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</si>
  <si>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</si>
  <si>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</si>
  <si>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</si>
  <si>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</si>
  <si>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</si>
  <si>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</si>
  <si>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</si>
  <si>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</si>
  <si>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</si>
  <si>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</si>
  <si>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</si>
  <si>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</si>
  <si>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</si>
  <si>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</si>
  <si>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</si>
  <si>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</si>
  <si>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</si>
  <si>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</si>
  <si>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</si>
  <si>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</si>
  <si>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</si>
  <si>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</si>
  <si>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</si>
  <si>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</si>
  <si>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</si>
  <si>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</si>
  <si>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</si>
  <si>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</si>
  <si>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</si>
  <si>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</si>
  <si>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</si>
  <si>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</si>
  <si>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</si>
  <si>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</si>
  <si>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</si>
  <si>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</si>
  <si>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</si>
  <si>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</si>
  <si>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</si>
  <si>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</si>
  <si>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</si>
  <si>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</si>
  <si>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</si>
  <si>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</si>
  <si>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</si>
  <si>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</si>
  <si>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</si>
  <si>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</si>
  <si>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</si>
  <si>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</si>
  <si>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</si>
  <si>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</si>
  <si>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</si>
  <si>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</si>
  <si>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</si>
  <si>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</si>
  <si>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</si>
  <si>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</si>
  <si>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</si>
  <si>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</si>
  <si>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</si>
  <si>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</si>
  <si>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</si>
  <si>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</si>
  <si>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</si>
  <si>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</si>
  <si>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</si>
  <si>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</si>
  <si>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</si>
  <si>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</si>
  <si>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</si>
  <si>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</si>
  <si>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</si>
  <si>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</si>
  <si>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</si>
  <si>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</si>
  <si>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</si>
  <si>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</si>
  <si>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</si>
  <si>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</si>
  <si>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</si>
  <si>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</si>
  <si>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</si>
  <si>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</si>
  <si>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</si>
  <si>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</si>
  <si>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</si>
  <si>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</si>
  <si>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</si>
  <si>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</si>
  <si>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</si>
  <si>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</si>
  <si>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</si>
  <si>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</si>
  <si>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</si>
  <si>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</si>
  <si>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</si>
  <si>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</si>
  <si>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</si>
  <si>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</si>
  <si>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</si>
  <si>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</si>
  <si>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</si>
  <si>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</si>
  <si>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</si>
  <si>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</si>
  <si>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</si>
  <si>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</si>
  <si>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</si>
  <si>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</si>
  <si>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</si>
  <si>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</si>
  <si>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</si>
  <si>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</si>
  <si>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</si>
  <si>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</si>
  <si>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</si>
  <si>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</si>
  <si>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</si>
  <si>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</si>
  <si>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</si>
  <si>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</si>
  <si>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</si>
  <si>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</si>
  <si>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</si>
  <si>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</si>
  <si>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</si>
  <si>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</si>
  <si>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</si>
  <si>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</si>
  <si>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</si>
  <si>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</si>
  <si>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</si>
  <si>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</si>
  <si>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</si>
  <si>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</si>
  <si>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</si>
  <si>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</si>
  <si>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</si>
  <si>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</si>
  <si>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</si>
  <si>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</si>
  <si>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</si>
  <si>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</si>
  <si>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</si>
  <si>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</si>
  <si>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</si>
  <si>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</si>
  <si>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</si>
  <si>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</si>
  <si>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</si>
  <si>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</si>
  <si>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</si>
  <si>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</si>
  <si>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</si>
  <si>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</si>
  <si>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</si>
  <si>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</si>
  <si>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</si>
  <si>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</si>
  <si>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</si>
  <si>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</si>
  <si>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</si>
  <si>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</si>
  <si>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</si>
  <si>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</si>
  <si>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</si>
  <si>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</si>
  <si>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</si>
  <si>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</si>
  <si>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</si>
  <si>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</si>
  <si>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</si>
  <si>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</si>
  <si>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</si>
  <si>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</si>
  <si>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</si>
  <si>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</si>
  <si>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</si>
  <si>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</si>
  <si>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</si>
  <si>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</si>
  <si>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</si>
  <si>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</si>
  <si>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</si>
  <si>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</si>
  <si>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</si>
  <si>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</si>
  <si>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</si>
  <si>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</si>
  <si>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</si>
  <si>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</si>
  <si>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</si>
  <si>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</si>
  <si>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</si>
  <si>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</si>
  <si>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</si>
  <si>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</si>
  <si>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</si>
  <si>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</si>
  <si>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</si>
  <si>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</si>
  <si>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</si>
  <si>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</si>
  <si>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</si>
  <si>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</si>
  <si>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</si>
  <si>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</si>
  <si>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</si>
  <si>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</si>
  <si>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</si>
  <si>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</si>
  <si>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</si>
  <si>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</si>
  <si>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</si>
  <si>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</si>
  <si>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</si>
  <si>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</si>
  <si>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</si>
  <si>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</si>
  <si>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</si>
  <si>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</si>
  <si>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</si>
  <si>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</si>
  <si>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</si>
  <si>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</si>
  <si>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</si>
  <si>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</si>
  <si>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</si>
  <si>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</si>
  <si>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</si>
  <si>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</si>
  <si>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</si>
  <si>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</si>
  <si>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</si>
  <si>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</si>
  <si>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</si>
  <si>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</si>
  <si>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</si>
  <si>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</si>
  <si>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</si>
  <si>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</si>
  <si>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</si>
  <si>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</si>
  <si>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</si>
  <si>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</si>
  <si>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</si>
  <si>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</si>
  <si>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</si>
  <si>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</si>
  <si>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</si>
  <si>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</si>
  <si>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</si>
  <si>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</si>
  <si>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</si>
  <si>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</si>
  <si>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</si>
  <si>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</si>
  <si>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</si>
  <si>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</si>
  <si>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</si>
  <si>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</si>
  <si>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</si>
  <si>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</si>
  <si>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</si>
  <si>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</si>
  <si>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</si>
  <si>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</si>
  <si>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</si>
  <si>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</si>
  <si>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</si>
  <si>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</si>
  <si>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</si>
  <si>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</si>
  <si>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</si>
  <si>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</si>
  <si>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</si>
  <si>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</si>
  <si>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</si>
  <si>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</si>
  <si>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</si>
  <si>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</si>
  <si>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</si>
  <si>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</si>
  <si>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</si>
  <si>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</si>
  <si>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</si>
  <si>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</si>
  <si>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</si>
  <si>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</si>
  <si>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</si>
  <si>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</si>
  <si>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</si>
  <si>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</si>
  <si>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</si>
  <si>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</si>
  <si>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</si>
  <si>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</si>
  <si>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</si>
  <si>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</si>
  <si>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</si>
  <si>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</si>
  <si>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</si>
  <si>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</si>
  <si>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</si>
  <si>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</si>
  <si>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</si>
  <si>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</si>
  <si>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</si>
  <si>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</si>
  <si>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</si>
  <si>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</si>
  <si>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</si>
  <si>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</si>
  <si>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</si>
  <si>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</si>
  <si>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</si>
  <si>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</si>
  <si>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</si>
  <si>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</si>
  <si>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</si>
  <si>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</si>
  <si>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</si>
  <si>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</si>
  <si>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</si>
  <si>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</si>
  <si>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</si>
  <si>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</si>
  <si>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</si>
  <si>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</si>
  <si>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</si>
  <si>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</si>
  <si>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</si>
  <si>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</si>
  <si>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</si>
  <si>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</si>
  <si>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</si>
  <si>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</si>
  <si>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</si>
  <si>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</si>
  <si>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</si>
  <si>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</si>
  <si>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</si>
  <si>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</si>
  <si>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</si>
  <si>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</si>
  <si>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</si>
  <si>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</si>
  <si>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</si>
  <si>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</si>
  <si>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</si>
  <si>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</si>
  <si>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</si>
  <si>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</si>
  <si>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</si>
  <si>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</si>
  <si>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</si>
  <si>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</si>
  <si>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</si>
  <si>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</si>
  <si>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</si>
  <si>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</si>
  <si>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</si>
  <si>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</si>
  <si>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</si>
  <si>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</si>
  <si>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</si>
  <si>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</si>
  <si>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</si>
  <si>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</si>
  <si>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</si>
  <si>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</si>
  <si>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</si>
  <si>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</si>
  <si>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</si>
  <si>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</si>
  <si>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</si>
  <si>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</si>
  <si>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</si>
  <si>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</si>
  <si>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</si>
  <si>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</si>
  <si>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</si>
  <si>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</si>
  <si>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</si>
  <si>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</si>
  <si>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</si>
  <si>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</si>
  <si>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</si>
  <si>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</si>
  <si>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</si>
  <si>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</si>
  <si>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</si>
  <si>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</si>
  <si>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</si>
  <si>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</si>
  <si>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</si>
  <si>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</si>
  <si>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</si>
  <si>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</si>
  <si>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</si>
  <si>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</si>
  <si>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</si>
  <si>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</si>
  <si>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</si>
  <si>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</si>
  <si>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</si>
  <si>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</si>
  <si>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</si>
  <si>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</si>
  <si>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</si>
  <si>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</si>
  <si>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</si>
  <si>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</si>
  <si>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</si>
  <si>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</si>
  <si>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</si>
  <si>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</si>
  <si>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</si>
  <si>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</si>
  <si>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</si>
  <si>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</si>
  <si>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</si>
  <si>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</si>
  <si>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</si>
  <si>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</si>
  <si>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</si>
  <si>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</si>
  <si>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</si>
  <si>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</si>
  <si>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</si>
  <si>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</si>
  <si>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</si>
  <si>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</si>
  <si>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</si>
  <si>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</si>
  <si>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</si>
  <si>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</si>
  <si>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</si>
  <si>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</si>
  <si>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</si>
  <si>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</si>
  <si>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</si>
  <si>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</si>
  <si>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</si>
  <si>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</si>
  <si>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</si>
  <si>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</si>
  <si>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</si>
  <si>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</si>
  <si>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</si>
  <si>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</si>
  <si>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</si>
  <si>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</si>
  <si>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</si>
  <si>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</si>
  <si>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</si>
  <si>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</si>
  <si>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</si>
  <si>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</si>
  <si>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</si>
  <si>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</si>
  <si>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</si>
  <si>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</si>
  <si>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</si>
  <si>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</si>
  <si>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</si>
  <si>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</si>
  <si>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</si>
  <si>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</si>
  <si>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</si>
  <si>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</si>
  <si>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</si>
  <si>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</si>
  <si>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</si>
  <si>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</si>
  <si>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</si>
  <si>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</si>
  <si>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</si>
  <si>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</si>
  <si>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</si>
  <si>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</si>
  <si>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</si>
  <si>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</si>
  <si>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</si>
  <si>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</si>
  <si>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</si>
  <si>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</si>
  <si>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</si>
  <si>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</si>
  <si>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</si>
  <si>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</si>
  <si>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</si>
  <si>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</si>
  <si>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</si>
  <si>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</si>
  <si>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</si>
  <si>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</si>
  <si>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</si>
  <si>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</si>
  <si>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</si>
  <si>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</si>
  <si>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</si>
  <si>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</si>
  <si>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</si>
  <si>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</si>
  <si>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</si>
  <si>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</si>
  <si>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</si>
  <si>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</si>
  <si>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</si>
  <si>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</si>
  <si>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</si>
  <si>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</si>
  <si>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</si>
  <si>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</si>
  <si>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</si>
  <si>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</si>
  <si>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</si>
  <si>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</si>
  <si>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</si>
  <si>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</si>
  <si>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</si>
  <si>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</si>
  <si>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</si>
  <si>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</si>
  <si>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</si>
  <si>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</si>
  <si>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</si>
  <si>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</si>
  <si>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</si>
  <si>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</si>
  <si>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</si>
  <si>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</si>
  <si>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</si>
  <si>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</si>
  <si>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</si>
  <si>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</si>
  <si>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</si>
  <si>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</si>
  <si>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</si>
  <si>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</si>
  <si>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</si>
  <si>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</si>
  <si>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</si>
  <si>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</si>
  <si>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</si>
  <si>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</si>
  <si>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</si>
  <si>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</si>
  <si>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</si>
  <si>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</si>
  <si>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</si>
  <si>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</si>
  <si>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</si>
  <si>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</si>
  <si>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</si>
  <si>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</si>
  <si>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</si>
  <si>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</si>
  <si>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</si>
  <si>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</si>
  <si>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</si>
  <si>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</si>
  <si>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</si>
  <si>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</si>
  <si>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</si>
  <si>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</si>
  <si>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</si>
  <si>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</si>
  <si>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</si>
  <si>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</si>
  <si>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</si>
  <si>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</si>
  <si>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</si>
  <si>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</si>
  <si>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</si>
  <si>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</si>
  <si>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</si>
  <si>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</si>
  <si>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</si>
  <si>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</si>
  <si>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</si>
  <si>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</si>
  <si>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</si>
  <si>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</si>
  <si>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</si>
  <si>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</si>
  <si>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</si>
  <si>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</si>
  <si>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</si>
  <si>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</si>
  <si>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</si>
  <si>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</si>
  <si>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</si>
  <si>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</si>
  <si>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</si>
  <si>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</si>
  <si>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</si>
  <si>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</si>
  <si>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</si>
  <si>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</si>
  <si>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</si>
  <si>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</si>
  <si>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</si>
  <si>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</si>
  <si>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</si>
  <si>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</si>
  <si>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</si>
  <si>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</si>
  <si>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</si>
  <si>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</si>
  <si>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</si>
  <si>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</si>
  <si>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</si>
  <si>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</si>
  <si>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</si>
  <si>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</si>
  <si>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</si>
  <si>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</si>
  <si>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</si>
  <si>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</si>
  <si>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</si>
  <si>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</si>
  <si>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</si>
  <si>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</si>
  <si>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</si>
  <si>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</si>
  <si>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</si>
  <si>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</si>
  <si>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</si>
  <si>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</si>
  <si>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</si>
  <si>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</si>
  <si>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</si>
  <si>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</si>
  <si>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</si>
  <si>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</si>
  <si>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</si>
  <si>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</si>
  <si>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</si>
  <si>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</si>
  <si>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</si>
  <si>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</si>
  <si>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</si>
  <si>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</si>
  <si>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</si>
  <si>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</si>
  <si>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</si>
  <si>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</si>
  <si>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</si>
  <si>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</si>
  <si>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</si>
  <si>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</si>
  <si>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</si>
  <si>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</si>
  <si>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</si>
  <si>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</si>
  <si>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</si>
  <si>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</si>
  <si>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</si>
  <si>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</si>
  <si>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</si>
  <si>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</si>
  <si>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</si>
  <si>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</si>
  <si>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</si>
  <si>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</si>
  <si>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</si>
  <si>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</si>
  <si>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</si>
  <si>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</si>
  <si>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</si>
  <si>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</si>
  <si>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</si>
  <si>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</si>
  <si>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</si>
  <si>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</si>
  <si>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</si>
  <si>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</si>
  <si>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</si>
  <si>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</si>
  <si>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</si>
  <si>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</si>
  <si>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</si>
  <si>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</si>
  <si>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</si>
  <si>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</si>
  <si>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</si>
  <si>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</si>
  <si>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</si>
  <si>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</si>
  <si>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</si>
  <si>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</si>
  <si>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</si>
  <si>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</si>
  <si>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</si>
  <si>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</si>
  <si>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</si>
  <si>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</si>
  <si>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</si>
  <si>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</si>
  <si>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</si>
  <si>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</si>
  <si>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</si>
  <si>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</si>
  <si>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</si>
  <si>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</si>
  <si>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</si>
  <si>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</si>
  <si>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</si>
  <si>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</si>
  <si>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</si>
  <si>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</si>
  <si>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</si>
  <si>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</si>
  <si>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</si>
  <si>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</si>
  <si>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</si>
  <si>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</si>
  <si>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</si>
  <si>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</si>
  <si>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</si>
  <si>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</si>
  <si>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</si>
  <si>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</si>
  <si>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</si>
  <si>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</si>
  <si>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</si>
  <si>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</si>
  <si>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</si>
  <si>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</si>
  <si>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</si>
  <si>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</si>
  <si>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</si>
  <si>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</si>
  <si>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</si>
  <si>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</si>
  <si>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</si>
  <si>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</si>
  <si>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</si>
  <si>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</si>
  <si>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</si>
  <si>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</si>
  <si>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</si>
  <si>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</si>
  <si>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</si>
  <si>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</si>
  <si>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</si>
  <si>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</si>
  <si>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</si>
  <si>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</si>
  <si>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</si>
  <si>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</si>
  <si>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</si>
  <si>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</si>
  <si>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</si>
  <si>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</si>
  <si>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</si>
  <si>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</si>
  <si>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</si>
  <si>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</si>
  <si>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</si>
  <si>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</si>
  <si>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</si>
  <si>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</si>
  <si>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</si>
  <si>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</si>
  <si>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</si>
  <si>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</si>
  <si>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</si>
  <si>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</si>
  <si>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</si>
  <si>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</si>
  <si>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</si>
  <si>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</si>
  <si>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</si>
  <si>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</si>
  <si>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</si>
  <si>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</si>
  <si>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</si>
  <si>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</si>
  <si>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</si>
  <si>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</si>
  <si>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</si>
  <si>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</si>
  <si>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</si>
  <si>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</si>
  <si>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</si>
  <si>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</si>
  <si>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</si>
  <si>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</si>
  <si>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</si>
  <si>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</si>
  <si>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</si>
  <si>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</si>
  <si>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</si>
  <si>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</si>
  <si>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</si>
  <si>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</si>
  <si>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</si>
  <si>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</si>
  <si>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</si>
  <si>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</si>
  <si>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</si>
  <si>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</si>
  <si>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</si>
  <si>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</si>
  <si>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</si>
  <si>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</si>
  <si>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</si>
  <si>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</si>
  <si>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</si>
  <si>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</si>
  <si>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</si>
  <si>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</si>
  <si>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</si>
  <si>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</si>
  <si>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</si>
  <si>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</si>
  <si>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</si>
  <si>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</si>
  <si>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</si>
  <si>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</si>
  <si>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</si>
  <si>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</si>
  <si>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</si>
  <si>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</si>
  <si>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</si>
  <si>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</si>
  <si>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</si>
  <si>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</si>
  <si>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</si>
  <si>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</si>
  <si>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</si>
  <si>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</si>
  <si>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</si>
  <si>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</si>
  <si>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</si>
  <si>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</si>
  <si>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</si>
  <si>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</si>
  <si>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</si>
  <si>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</si>
  <si>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</si>
  <si>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</si>
  <si>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</si>
  <si>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</si>
  <si>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</si>
  <si>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</si>
  <si>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</si>
  <si>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</si>
  <si>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</si>
  <si>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</si>
  <si>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</si>
  <si>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</si>
  <si>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</si>
  <si>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</si>
  <si>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</si>
  <si>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</si>
  <si>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</si>
  <si>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</si>
  <si>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</si>
  <si>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</si>
  <si>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</si>
  <si>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</si>
  <si>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</si>
  <si>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</si>
  <si>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</si>
  <si>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</si>
  <si>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</si>
  <si>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</si>
  <si>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</si>
  <si>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</si>
  <si>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</si>
  <si>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</si>
  <si>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</si>
  <si>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</si>
  <si>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</si>
  <si>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</si>
  <si>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</si>
  <si>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</si>
  <si>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</si>
  <si>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</si>
  <si>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</si>
  <si>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</si>
  <si>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</si>
  <si>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</si>
  <si>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</si>
  <si>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</si>
  <si>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</si>
  <si>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</si>
  <si>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</si>
  <si>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</si>
  <si>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</si>
  <si>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</si>
  <si>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</si>
  <si>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</si>
  <si>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</si>
  <si>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</si>
  <si>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</si>
  <si>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</si>
  <si>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</si>
  <si>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</si>
  <si>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</si>
  <si>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</si>
  <si>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</si>
  <si>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</si>
  <si>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</si>
  <si>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</si>
  <si>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</si>
  <si>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</si>
  <si>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</si>
  <si>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</si>
  <si>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</si>
  <si>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</si>
  <si>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</si>
  <si>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</si>
  <si>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</si>
  <si>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</si>
  <si>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</si>
  <si>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</si>
  <si>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</si>
  <si>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</si>
  <si>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</si>
  <si>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</si>
  <si>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</si>
  <si>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</si>
  <si>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</si>
  <si>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</si>
  <si>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</si>
  <si>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</si>
  <si>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</si>
  <si>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</si>
  <si>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</si>
  <si>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</si>
  <si>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</si>
  <si>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</si>
  <si>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</si>
  <si>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</si>
  <si>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</si>
  <si>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</si>
  <si>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</si>
  <si>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</si>
  <si>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</si>
  <si>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</si>
  <si>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</si>
  <si>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</si>
  <si>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</si>
  <si>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</si>
  <si>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</si>
  <si>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</si>
  <si>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</si>
  <si>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</si>
  <si>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</si>
  <si>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</si>
  <si>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</si>
  <si>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</si>
  <si>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</si>
  <si>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</si>
  <si>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</si>
  <si>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</si>
  <si>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</si>
  <si>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</si>
  <si>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</si>
  <si>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</si>
  <si>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</si>
  <si>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</si>
  <si>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</si>
  <si>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</si>
  <si>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</si>
  <si>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</si>
  <si>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</si>
  <si>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</si>
  <si>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</si>
  <si>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</si>
  <si>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</si>
  <si>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</si>
  <si>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</si>
  <si>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</si>
  <si>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</si>
  <si>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</si>
  <si>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</si>
  <si>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</si>
  <si>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</si>
  <si>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</si>
  <si>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</si>
  <si>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</si>
  <si>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</si>
  <si>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</si>
  <si>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</si>
  <si>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</si>
  <si>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</si>
  <si>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</si>
  <si>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</si>
  <si>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</si>
  <si>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</si>
  <si>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</si>
  <si>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</si>
  <si>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</si>
  <si>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</si>
  <si>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</si>
  <si>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</si>
  <si>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</si>
  <si>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</si>
  <si>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</si>
  <si>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</si>
  <si>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</si>
  <si>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</si>
  <si>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</si>
  <si>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</si>
  <si>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</si>
  <si>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</si>
  <si>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</si>
  <si>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</si>
  <si>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</si>
  <si>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</si>
  <si>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</si>
  <si>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</si>
  <si>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</si>
  <si>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</si>
  <si>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</si>
  <si>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</si>
  <si>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</si>
  <si>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</si>
  <si>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</si>
  <si>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</si>
  <si>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</si>
  <si>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</si>
  <si>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</si>
  <si>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</si>
  <si>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</si>
  <si>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</si>
  <si>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</si>
  <si>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</si>
  <si>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</si>
  <si>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</si>
  <si>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</si>
  <si>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</si>
  <si>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</si>
  <si>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</si>
  <si>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</si>
  <si>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</si>
  <si>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</si>
  <si>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</si>
  <si>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</si>
  <si>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</si>
  <si>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</si>
  <si>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</si>
  <si>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</si>
  <si>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</si>
  <si>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</si>
  <si>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</si>
  <si>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</si>
  <si>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</si>
  <si>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</si>
  <si>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</si>
  <si>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</si>
  <si>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</si>
  <si>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</si>
  <si>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</si>
  <si>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</si>
  <si>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</si>
  <si>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</si>
  <si>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</si>
  <si>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</si>
  <si>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</si>
  <si>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</si>
  <si>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</si>
  <si>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</si>
  <si>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</si>
  <si>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</si>
  <si>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</si>
  <si>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</si>
  <si>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</si>
  <si>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</si>
  <si>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</si>
  <si>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</si>
  <si>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</si>
  <si>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</si>
  <si>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</si>
  <si>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</si>
  <si>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</si>
  <si>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</si>
  <si>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</si>
  <si>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</si>
  <si>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</si>
  <si>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</si>
  <si>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</si>
  <si>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</si>
  <si>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</si>
  <si>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</si>
  <si>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</si>
  <si>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</si>
  <si>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</si>
  <si>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</si>
  <si>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</si>
  <si>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</si>
  <si>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</si>
  <si>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</si>
  <si>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</si>
  <si>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</si>
  <si>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</si>
  <si>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</si>
  <si>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</si>
  <si>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</si>
  <si>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</si>
  <si>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</si>
  <si>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</si>
  <si>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</si>
  <si>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</si>
  <si>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</si>
  <si>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</si>
  <si>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</si>
  <si>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</si>
  <si>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</si>
  <si>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</si>
  <si>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</si>
  <si>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</si>
  <si>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</si>
  <si>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</si>
  <si>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</si>
  <si>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</si>
  <si>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</si>
  <si>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</si>
  <si>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</si>
  <si>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</si>
  <si>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</si>
  <si>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</si>
  <si>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</si>
  <si>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</si>
  <si>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</si>
  <si>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</si>
  <si>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</si>
  <si>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</si>
  <si>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</si>
  <si>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</si>
  <si>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</si>
  <si>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</si>
  <si>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</si>
  <si>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</si>
  <si>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</si>
  <si>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</si>
  <si>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</si>
  <si>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</si>
  <si>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</si>
  <si>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</si>
  <si>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</si>
  <si>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</si>
  <si>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</si>
  <si>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</si>
  <si>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</si>
  <si>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</si>
  <si>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</si>
  <si>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</si>
  <si>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</si>
  <si>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</si>
  <si>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</si>
  <si>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</si>
  <si>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</si>
  <si>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</si>
  <si>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</si>
  <si>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</si>
  <si>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</si>
  <si>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</si>
  <si>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</si>
  <si>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</si>
  <si>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</si>
  <si>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</si>
  <si>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</si>
  <si>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</si>
  <si>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</si>
  <si>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</si>
  <si>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</si>
  <si>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</si>
  <si>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</si>
  <si>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</si>
  <si>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</si>
  <si>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</si>
  <si>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</si>
  <si>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</si>
  <si>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</si>
  <si>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</si>
  <si>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</si>
  <si>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</si>
  <si>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</si>
  <si>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</si>
  <si>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</si>
  <si>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</si>
  <si>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</si>
  <si>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</si>
  <si>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</si>
  <si>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</si>
  <si>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</si>
  <si>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</si>
  <si>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</si>
  <si>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</si>
  <si>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</si>
  <si>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</si>
  <si>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</si>
  <si>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</si>
  <si>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</si>
  <si>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</si>
  <si>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</si>
  <si>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</si>
  <si>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</si>
  <si>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</si>
  <si>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</si>
  <si>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</si>
  <si>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</si>
  <si>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</si>
  <si>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</si>
  <si>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</si>
  <si>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</si>
  <si>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</si>
  <si>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</si>
  <si>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</si>
  <si>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</si>
  <si>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</si>
  <si>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</si>
  <si>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</si>
  <si>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</si>
  <si>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</si>
  <si>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</si>
  <si>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</si>
  <si>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</si>
  <si>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</si>
  <si>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</si>
  <si>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</si>
  <si>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</si>
  <si>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</si>
  <si>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</si>
  <si>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</si>
  <si>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</si>
  <si>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</si>
  <si>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</si>
  <si>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</si>
  <si>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</si>
  <si>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</si>
  <si>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</si>
  <si>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</si>
  <si>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</si>
  <si>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</si>
  <si>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</si>
  <si>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</si>
  <si>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</si>
  <si>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</si>
  <si>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</si>
  <si>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</si>
  <si>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</si>
  <si>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</si>
  <si>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</si>
  <si>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</si>
  <si>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</si>
  <si>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</si>
  <si>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</si>
  <si>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</si>
  <si>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</si>
  <si>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</si>
  <si>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</si>
  <si>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</si>
  <si>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</si>
  <si>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</si>
  <si>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</si>
  <si>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</si>
  <si>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</si>
  <si>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</si>
  <si>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</si>
  <si>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</si>
  <si>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</si>
  <si>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</si>
  <si>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</si>
  <si>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</si>
  <si>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</si>
  <si>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</si>
  <si>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</si>
  <si>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</si>
  <si>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</si>
  <si>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</si>
  <si>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</si>
  <si>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</si>
  <si>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</si>
  <si>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</si>
  <si>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</si>
  <si>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</si>
  <si>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</si>
  <si>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</si>
  <si>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</si>
  <si>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</si>
  <si>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</si>
  <si>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</si>
  <si>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</si>
  <si>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</si>
  <si>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</si>
  <si>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</si>
  <si>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</si>
  <si>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</si>
  <si>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</si>
  <si>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</si>
  <si>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</si>
  <si>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</si>
  <si>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</si>
  <si>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</si>
  <si>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</si>
  <si>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</si>
  <si>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</si>
  <si>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</si>
  <si>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</si>
  <si>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</si>
  <si>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</si>
  <si>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</si>
  <si>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</si>
  <si>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</si>
  <si>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</si>
  <si>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</si>
  <si>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</si>
  <si>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</si>
  <si>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</si>
  <si>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</si>
  <si>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</si>
  <si>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</si>
  <si>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</si>
  <si>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</si>
  <si>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</si>
  <si>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</si>
  <si>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</si>
  <si>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</si>
  <si>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</si>
  <si>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</si>
  <si>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</si>
  <si>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</si>
  <si>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</si>
  <si>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</si>
  <si>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</si>
  <si>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</si>
  <si>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</si>
  <si>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</si>
  <si>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</si>
  <si>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</si>
  <si>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</si>
  <si>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</si>
  <si>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</si>
  <si>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</si>
  <si>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</si>
  <si>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</si>
  <si>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</si>
  <si>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</si>
  <si>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</si>
  <si>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</si>
  <si>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</si>
  <si>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</si>
  <si>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</si>
  <si>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</si>
  <si>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</si>
  <si>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</si>
  <si>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</si>
  <si>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</si>
  <si>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</si>
  <si>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</si>
  <si>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</si>
  <si>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</si>
  <si>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</si>
  <si>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</si>
  <si>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</si>
  <si>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</si>
  <si>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</si>
  <si>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</si>
  <si>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</si>
  <si>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</si>
  <si>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</si>
  <si>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</si>
  <si>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</si>
  <si>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</si>
  <si>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</si>
  <si>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</si>
  <si>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</si>
  <si>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</si>
  <si>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</si>
  <si>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</si>
  <si>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</si>
  <si>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</si>
  <si>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</si>
  <si>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</si>
  <si>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</si>
  <si>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</si>
  <si>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</si>
  <si>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</si>
  <si>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</si>
  <si>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</si>
  <si>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</si>
  <si>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</si>
  <si>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</si>
  <si>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</si>
  <si>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</si>
  <si>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</si>
  <si>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</si>
  <si>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</si>
  <si>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</si>
  <si>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</si>
  <si>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</si>
  <si>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</si>
  <si>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</si>
  <si>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</si>
  <si>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</si>
  <si>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</si>
  <si>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</si>
  <si>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</si>
  <si>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</si>
  <si>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</si>
  <si>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</si>
  <si>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</si>
  <si>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</si>
  <si>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</si>
  <si>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</si>
  <si>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</si>
  <si>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</si>
  <si>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</si>
  <si>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</si>
  <si>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</si>
  <si>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</si>
  <si>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</si>
  <si>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</si>
  <si>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</si>
  <si>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</si>
  <si>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</si>
  <si>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</si>
  <si>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</si>
  <si>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</si>
  <si>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</si>
  <si>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</si>
  <si>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</si>
  <si>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</si>
  <si>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</si>
  <si>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</si>
  <si>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</si>
  <si>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</si>
  <si>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</si>
  <si>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</si>
  <si>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</si>
  <si>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</si>
  <si>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</si>
  <si>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</si>
  <si>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</si>
  <si>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</si>
  <si>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</si>
  <si>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</si>
  <si>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</si>
  <si>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</si>
  <si>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</si>
  <si>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</si>
  <si>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</si>
  <si>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</si>
  <si>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</si>
  <si>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</si>
  <si>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</si>
  <si>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</si>
  <si>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</si>
  <si>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</si>
  <si>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</si>
  <si>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</si>
  <si>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</si>
  <si>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</si>
  <si>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</si>
  <si>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</si>
  <si>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</si>
  <si>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</si>
  <si>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</si>
  <si>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</si>
  <si>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</si>
  <si>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</si>
  <si>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</si>
  <si>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</si>
  <si>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</si>
  <si>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</si>
  <si>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</si>
  <si>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</si>
  <si>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</si>
  <si>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</si>
  <si>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</si>
  <si>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</si>
  <si>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</si>
  <si>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</si>
  <si>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</si>
  <si>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</si>
  <si>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</si>
  <si>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</si>
  <si>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</si>
  <si>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</si>
  <si>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</si>
  <si>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</si>
  <si>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</si>
  <si>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</si>
  <si>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</si>
  <si>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</si>
  <si>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</si>
  <si>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</si>
  <si>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</si>
  <si>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</si>
  <si>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</si>
  <si>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</si>
  <si>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</si>
  <si>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</si>
  <si>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</si>
  <si>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</si>
  <si>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</si>
  <si>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</si>
  <si>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</si>
  <si>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</si>
  <si>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</si>
  <si>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</si>
  <si>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</si>
  <si>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</si>
  <si>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</si>
  <si>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</si>
  <si>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</si>
  <si>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</si>
  <si>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</si>
  <si>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</si>
  <si>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</si>
  <si>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</si>
  <si>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</si>
  <si>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</si>
  <si>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</si>
  <si>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</si>
  <si>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</si>
  <si>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</si>
  <si>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</si>
  <si>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</si>
  <si>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</si>
  <si>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</si>
  <si>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</si>
  <si>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</si>
  <si>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</si>
  <si>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</si>
  <si>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</si>
  <si>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</si>
  <si>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</si>
  <si>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</si>
  <si>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</si>
  <si>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</si>
  <si>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</si>
  <si>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</si>
  <si>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</si>
  <si>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</si>
  <si>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</si>
  <si>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</si>
  <si>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</si>
  <si>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</si>
  <si>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</si>
  <si>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</si>
  <si>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</si>
  <si>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</si>
  <si>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</si>
  <si>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</si>
  <si>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</si>
  <si>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</si>
  <si>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</si>
  <si>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</si>
  <si>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</si>
  <si>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</si>
  <si>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</si>
  <si>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</si>
  <si>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</si>
  <si>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</si>
  <si>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</si>
  <si>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</si>
  <si>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</si>
  <si>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</si>
  <si>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</si>
  <si>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</si>
  <si>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</si>
  <si>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</si>
  <si>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</si>
  <si>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</si>
  <si>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</si>
  <si>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</si>
  <si>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</si>
  <si>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</si>
  <si>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</si>
  <si>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</si>
  <si>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</si>
  <si>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</si>
  <si>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</si>
  <si>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</si>
  <si>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</si>
  <si>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</si>
  <si>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</si>
  <si>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</si>
  <si>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</si>
  <si>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</si>
  <si>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</si>
  <si>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</si>
  <si>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</si>
  <si>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</si>
  <si>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</si>
  <si>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</si>
  <si>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</si>
  <si>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</si>
  <si>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</si>
  <si>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</si>
  <si>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</si>
  <si>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</si>
  <si>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</si>
  <si>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</si>
  <si>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</si>
  <si>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</si>
  <si>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</si>
  <si>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</si>
  <si>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</si>
  <si>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</si>
  <si>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</si>
  <si>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</si>
  <si>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</si>
  <si>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</si>
  <si>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</si>
  <si>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</si>
  <si>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</si>
  <si>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</si>
  <si>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</si>
  <si>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</si>
  <si>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</si>
  <si>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</si>
  <si>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</si>
  <si>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</si>
  <si>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</si>
  <si>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</si>
  <si>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</si>
  <si>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</si>
  <si>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</si>
  <si>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</si>
  <si>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</si>
  <si>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</si>
  <si>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</si>
  <si>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</si>
  <si>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</si>
  <si>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</si>
  <si>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</si>
  <si>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</si>
  <si>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</si>
  <si>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</si>
  <si>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</si>
  <si>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</si>
  <si>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</si>
  <si>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</si>
  <si>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</si>
  <si>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</si>
  <si>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</si>
  <si>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</si>
  <si>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</si>
  <si>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</si>
  <si>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</si>
  <si>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</si>
  <si>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</si>
  <si>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</si>
  <si>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</si>
  <si>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</si>
  <si>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</si>
  <si>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</si>
  <si>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</si>
  <si>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</si>
  <si>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</si>
  <si>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</si>
  <si>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</si>
  <si>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</si>
  <si>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</si>
  <si>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</si>
  <si>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</si>
  <si>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</si>
  <si>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</si>
  <si>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</si>
  <si>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</si>
  <si>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</si>
  <si>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</si>
  <si>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</si>
  <si>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</si>
  <si>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</si>
  <si>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</si>
  <si>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</si>
  <si>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</si>
  <si>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</si>
  <si>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</si>
  <si>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</si>
  <si>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</si>
  <si>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</si>
  <si>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</si>
  <si>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</si>
  <si>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</si>
  <si>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</si>
  <si>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</si>
  <si>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</si>
  <si>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</si>
  <si>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</si>
  <si>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</si>
  <si>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</si>
  <si>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</si>
  <si>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</si>
  <si>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</si>
  <si>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</si>
  <si>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</si>
  <si>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</si>
  <si>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</si>
  <si>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</si>
  <si>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</si>
  <si>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</si>
  <si>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</si>
  <si>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</si>
  <si>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</si>
  <si>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</si>
  <si>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</si>
  <si>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</si>
  <si>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</si>
  <si>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</si>
  <si>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</si>
  <si>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</si>
  <si>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</si>
  <si>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</si>
  <si>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</si>
  <si>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</si>
  <si>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</si>
  <si>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</si>
  <si>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</si>
  <si>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</si>
  <si>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</si>
  <si>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</si>
  <si>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</si>
  <si>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</si>
  <si>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</si>
  <si>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</si>
  <si>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</si>
  <si>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</si>
  <si>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</si>
  <si>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</si>
  <si>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</si>
  <si>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</si>
  <si>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</si>
  <si>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</si>
  <si>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</si>
  <si>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</si>
  <si>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</si>
  <si>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</si>
  <si>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</si>
  <si>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</si>
  <si>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</si>
  <si>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</si>
  <si>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</si>
  <si>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</si>
  <si>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</si>
  <si>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</si>
  <si>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</si>
  <si>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</si>
  <si>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</si>
  <si>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</si>
  <si>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</si>
  <si>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</si>
  <si>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</si>
  <si>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</si>
  <si>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</si>
  <si>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</si>
  <si>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</si>
  <si>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</si>
  <si>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</si>
  <si>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</si>
  <si>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</si>
  <si>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</si>
  <si>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</si>
  <si>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</si>
  <si>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</si>
  <si>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</si>
  <si>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</si>
  <si>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</si>
  <si>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</si>
  <si>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</si>
  <si>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</si>
  <si>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</si>
  <si>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</si>
  <si>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</si>
  <si>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</si>
  <si>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</si>
  <si>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</si>
  <si>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</si>
  <si>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</si>
  <si>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</si>
  <si>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</si>
  <si>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</si>
  <si>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</si>
  <si>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</si>
  <si>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</si>
  <si>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</si>
  <si>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</si>
  <si>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</si>
  <si>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</si>
  <si>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</si>
  <si>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</si>
  <si>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</si>
  <si>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</si>
  <si>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</si>
  <si>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</si>
  <si>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</si>
  <si>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</si>
  <si>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</si>
  <si>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</si>
  <si>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</si>
  <si>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</si>
  <si>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</si>
  <si>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</si>
  <si>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</si>
  <si>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</si>
  <si>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</si>
  <si>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</si>
  <si>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</si>
  <si>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</si>
  <si>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</si>
  <si>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</si>
  <si>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</si>
  <si>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</si>
  <si>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</si>
  <si>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</si>
  <si>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</si>
  <si>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</si>
  <si>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</si>
  <si>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</si>
  <si>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</si>
  <si>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</si>
  <si>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</si>
  <si>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</si>
  <si>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</si>
  <si>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</si>
  <si>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</si>
  <si>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</si>
  <si>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</si>
  <si>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</si>
  <si>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</si>
  <si>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</si>
  <si>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</si>
  <si>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</si>
  <si>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</si>
  <si>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</si>
  <si>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</si>
  <si>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</si>
  <si>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</si>
  <si>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</si>
  <si>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</si>
  <si>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</si>
  <si>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</si>
  <si>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</si>
  <si>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</si>
  <si>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</si>
  <si>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</si>
  <si>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</si>
  <si>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</si>
  <si>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</si>
  <si>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</si>
  <si>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</si>
  <si>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</si>
  <si>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</si>
  <si>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</si>
  <si>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</si>
  <si>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</si>
  <si>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</si>
  <si>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</si>
  <si>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</si>
  <si>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</si>
  <si>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</si>
  <si>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</si>
  <si>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</si>
  <si>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</si>
  <si>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</si>
  <si>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</si>
  <si>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</si>
  <si>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</si>
  <si>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</si>
  <si>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</si>
  <si>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</si>
  <si>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</si>
  <si>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</si>
  <si>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</si>
  <si>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</si>
  <si>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</si>
  <si>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</si>
  <si>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</si>
  <si>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</si>
  <si>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</si>
  <si>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</si>
  <si>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</si>
  <si>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</si>
  <si>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</si>
  <si>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</si>
  <si>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</si>
  <si>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</si>
  <si>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</si>
  <si>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</si>
  <si>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</si>
  <si>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</si>
  <si>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</si>
  <si>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</si>
  <si>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</si>
  <si>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</si>
  <si>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</si>
  <si>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</si>
  <si>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</si>
  <si>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</si>
  <si>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</si>
  <si>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</si>
  <si>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</si>
  <si>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</si>
  <si>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</si>
  <si>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</si>
  <si>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</si>
  <si>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</si>
  <si>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</si>
  <si>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</si>
  <si>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</si>
  <si>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</si>
  <si>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</si>
  <si>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</si>
  <si>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</si>
  <si>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</si>
  <si>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</si>
  <si>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</si>
  <si>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</si>
  <si>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</si>
  <si>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</si>
  <si>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</si>
  <si>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</si>
  <si>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</si>
  <si>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</si>
  <si>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</si>
  <si>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</si>
  <si>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</si>
  <si>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</si>
  <si>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</si>
  <si>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</si>
  <si>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</si>
  <si>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</si>
  <si>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</si>
  <si>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</si>
  <si>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</si>
  <si>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</si>
  <si>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</si>
  <si>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</si>
  <si>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</si>
  <si>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</si>
  <si>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</si>
  <si>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</si>
  <si>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</si>
  <si>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</si>
  <si>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</si>
  <si>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</si>
  <si>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</si>
  <si>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</si>
  <si>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</si>
  <si>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</si>
  <si>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</si>
  <si>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</si>
  <si>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</si>
  <si>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</si>
  <si>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</si>
  <si>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</si>
  <si>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</si>
  <si>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</si>
  <si>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</si>
  <si>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</si>
  <si>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</si>
  <si>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</si>
  <si>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</si>
  <si>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</si>
  <si>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</si>
  <si>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</si>
  <si>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</si>
  <si>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</si>
  <si>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</si>
  <si>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</si>
  <si>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</si>
  <si>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</si>
  <si>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</si>
  <si>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</si>
  <si>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</si>
  <si>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</si>
  <si>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</si>
  <si>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</si>
  <si>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</si>
  <si>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</si>
  <si>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</si>
  <si>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</si>
  <si>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</si>
  <si>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</si>
  <si>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</si>
  <si>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</si>
  <si>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</si>
  <si>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</si>
  <si>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</si>
  <si>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</si>
  <si>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</si>
  <si>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</si>
  <si>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</si>
  <si>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</si>
  <si>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</si>
  <si>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</si>
  <si>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</si>
  <si>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</si>
  <si>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</si>
  <si>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</si>
  <si>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</si>
  <si>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</si>
  <si>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</si>
  <si>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</si>
  <si>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</si>
  <si>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</si>
  <si>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</si>
  <si>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</si>
  <si>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</si>
  <si>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</si>
  <si>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</si>
  <si>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</si>
  <si>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</si>
  <si>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</si>
  <si>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</si>
  <si>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</si>
  <si>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</si>
  <si>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</si>
  <si>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</si>
  <si>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</si>
  <si>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</si>
  <si>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</si>
  <si>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</si>
  <si>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</si>
  <si>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</si>
  <si>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</si>
  <si>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</si>
  <si>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</si>
  <si>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</si>
  <si>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</si>
  <si>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</si>
  <si>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</si>
  <si>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</si>
  <si>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</si>
  <si>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</si>
  <si>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</si>
  <si>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</si>
  <si>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</si>
  <si>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</si>
  <si>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</si>
  <si>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</si>
  <si>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</si>
  <si>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</si>
  <si>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</si>
  <si>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</si>
  <si>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</si>
  <si>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</si>
  <si>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</si>
  <si>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</si>
  <si>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</si>
  <si>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</si>
  <si>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</si>
  <si>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</si>
  <si>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</si>
  <si>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</si>
  <si>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</si>
  <si>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</si>
  <si>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</si>
  <si>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</si>
  <si>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</si>
  <si>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</si>
  <si>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</si>
  <si>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</si>
  <si>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</si>
  <si>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</si>
  <si>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</si>
  <si>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</si>
  <si>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</si>
  <si>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</si>
  <si>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</si>
  <si>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</si>
  <si>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</si>
  <si>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</si>
  <si>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</si>
  <si>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</si>
  <si>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</si>
  <si>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</si>
  <si>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</si>
  <si>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</si>
  <si>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</si>
  <si>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</si>
  <si>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</si>
  <si>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</si>
  <si>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</si>
  <si>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</si>
  <si>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</si>
  <si>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</si>
  <si>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</si>
  <si>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</si>
  <si>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</si>
  <si>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</si>
  <si>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</si>
  <si>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</si>
  <si>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</si>
  <si>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</si>
  <si>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</si>
  <si>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</si>
  <si>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</si>
  <si>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</si>
  <si>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</si>
  <si>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</si>
  <si>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</si>
  <si>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</si>
  <si>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</si>
  <si>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</si>
  <si>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</si>
  <si>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</si>
  <si>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</si>
  <si>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</si>
  <si>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</si>
  <si>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</si>
  <si>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</si>
  <si>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</si>
  <si>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</si>
  <si>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</si>
  <si>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</si>
  <si>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</si>
  <si>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</si>
  <si>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</si>
  <si>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</si>
  <si>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</si>
  <si>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</si>
  <si>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</si>
  <si>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</si>
  <si>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</si>
  <si>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</si>
  <si>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</si>
  <si>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</si>
  <si>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</si>
  <si>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</si>
  <si>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</si>
  <si>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</si>
  <si>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</si>
  <si>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</si>
  <si>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</si>
  <si>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</si>
  <si>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</si>
  <si>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</si>
  <si>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</si>
  <si>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</si>
  <si>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</si>
  <si>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</si>
  <si>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</si>
  <si>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</si>
  <si>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</si>
  <si>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</si>
  <si>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</si>
  <si>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</si>
  <si>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</si>
  <si>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</si>
  <si>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</si>
  <si>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</si>
  <si>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</si>
  <si>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</si>
  <si>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</si>
  <si>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</si>
  <si>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</si>
  <si>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</si>
  <si>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</si>
  <si>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</si>
  <si>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</si>
  <si>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</si>
  <si>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</si>
  <si>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</si>
  <si>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</si>
  <si>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</si>
  <si>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</si>
  <si>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</si>
  <si>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</si>
  <si>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</si>
  <si>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</si>
  <si>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</si>
  <si>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</si>
  <si>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</si>
  <si>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</si>
  <si>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</si>
  <si>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</si>
  <si>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</si>
  <si>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</si>
  <si>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</si>
  <si>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</si>
  <si>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</si>
  <si>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</si>
  <si>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</si>
  <si>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</si>
  <si>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</si>
  <si>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</si>
  <si>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</si>
  <si>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</si>
  <si>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</si>
  <si>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</si>
  <si>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</si>
  <si>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</si>
  <si>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</si>
  <si>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</si>
  <si>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</si>
  <si>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</si>
  <si>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</si>
  <si>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</si>
  <si>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</si>
  <si>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</si>
  <si>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</si>
  <si>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</si>
  <si>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</si>
  <si>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</si>
  <si>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</si>
  <si>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</si>
  <si>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</si>
  <si>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</si>
  <si>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</si>
  <si>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</si>
  <si>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</si>
  <si>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</si>
  <si>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</si>
  <si>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</si>
  <si>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</si>
  <si>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</si>
  <si>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</si>
  <si>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</si>
  <si>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</si>
  <si>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</si>
  <si>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</si>
  <si>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</si>
  <si>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</si>
  <si>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</si>
  <si>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</si>
  <si>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</si>
  <si>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</si>
  <si>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</si>
  <si>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</si>
  <si>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</si>
  <si>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</si>
  <si>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</si>
  <si>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</si>
  <si>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</si>
  <si>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</si>
  <si>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</si>
  <si>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</si>
  <si>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</si>
  <si>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</si>
  <si>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</si>
  <si>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</si>
  <si>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</si>
  <si>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</si>
  <si>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</si>
  <si>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</si>
  <si>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</si>
  <si>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</si>
  <si>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</si>
  <si>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</si>
  <si>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</si>
  <si>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</si>
  <si>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</si>
  <si>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</si>
  <si>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</si>
  <si>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</si>
  <si>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</si>
  <si>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</si>
  <si>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</si>
  <si>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</si>
  <si>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</si>
  <si>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</si>
  <si>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</si>
  <si>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</si>
  <si>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</si>
  <si>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</si>
  <si>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</si>
  <si>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</si>
  <si>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</si>
  <si>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</si>
  <si>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</si>
  <si>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</si>
  <si>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</si>
  <si>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</si>
  <si>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</si>
  <si>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</si>
  <si>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</si>
  <si>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</si>
  <si>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</si>
  <si>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</si>
  <si>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</si>
  <si>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</si>
  <si>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</si>
  <si>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</si>
  <si>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</si>
  <si>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</si>
  <si>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</si>
  <si>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</si>
  <si>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</si>
  <si>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</si>
  <si>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</si>
  <si>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</si>
  <si>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</si>
  <si>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</si>
  <si>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</si>
  <si>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</si>
  <si>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</si>
  <si>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</si>
  <si>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</si>
  <si>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</si>
  <si>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</si>
  <si>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</si>
  <si>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</si>
  <si>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</si>
  <si>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</si>
  <si>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</si>
  <si>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</si>
  <si>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</si>
  <si>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</si>
  <si>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</si>
  <si>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</si>
  <si>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</si>
  <si>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</si>
  <si>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</si>
  <si>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</si>
  <si>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</si>
  <si>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</si>
  <si>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</si>
  <si>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</si>
  <si>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</si>
  <si>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</si>
  <si>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</si>
  <si>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</si>
  <si>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</si>
  <si>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</si>
  <si>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</si>
  <si>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</si>
  <si>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</si>
  <si>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</si>
  <si>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</si>
  <si>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</si>
  <si>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</si>
  <si>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</si>
  <si>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</si>
  <si>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</si>
  <si>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</si>
  <si>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</si>
  <si>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</si>
  <si>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</si>
  <si>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</si>
  <si>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</si>
  <si>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</si>
  <si>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</si>
  <si>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</si>
  <si>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</si>
  <si>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</si>
  <si>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</si>
  <si>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</si>
  <si>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</si>
  <si>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</si>
  <si>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</si>
  <si>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</si>
  <si>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</si>
  <si>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</si>
  <si>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</si>
  <si>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</si>
  <si>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</si>
  <si>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</si>
  <si>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</si>
  <si>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</si>
  <si>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</si>
  <si>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</si>
  <si>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</si>
  <si>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</si>
  <si>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</si>
  <si>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</si>
  <si>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</si>
  <si>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</si>
  <si>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</si>
  <si>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</si>
  <si>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</si>
  <si>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</si>
  <si>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</si>
  <si>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</si>
  <si>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</si>
  <si>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</si>
  <si>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</si>
  <si>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</si>
  <si>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</si>
  <si>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</si>
  <si>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</si>
  <si>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</si>
  <si>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</si>
  <si>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</si>
  <si>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</si>
  <si>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</si>
  <si>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</si>
  <si>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</si>
  <si>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</si>
  <si>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</si>
  <si>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</si>
  <si>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</si>
  <si>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</si>
  <si>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</si>
  <si>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</si>
  <si>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</si>
  <si>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</si>
  <si>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</si>
  <si>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</si>
  <si>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</si>
  <si>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</si>
  <si>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</si>
  <si>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</si>
  <si>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</si>
  <si>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</si>
  <si>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</si>
  <si>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</si>
  <si>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</si>
  <si>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</si>
  <si>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</si>
  <si>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</si>
  <si>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</si>
  <si>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</si>
  <si>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</si>
  <si>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</si>
  <si>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</si>
  <si>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</si>
  <si>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</si>
  <si>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</si>
  <si>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</si>
  <si>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</si>
  <si>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</si>
  <si>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</si>
  <si>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</si>
  <si>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</si>
  <si>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</si>
  <si>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</si>
  <si>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</si>
  <si>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</si>
  <si>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</si>
  <si>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</si>
  <si>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</si>
  <si>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</si>
  <si>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</si>
  <si>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</si>
  <si>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</si>
  <si>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</si>
  <si>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</si>
  <si>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</si>
  <si>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</si>
  <si>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</si>
  <si>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</si>
  <si>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</si>
  <si>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</si>
  <si>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</si>
  <si>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</si>
  <si>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</si>
  <si>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</si>
  <si>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</si>
  <si>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</si>
  <si>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</si>
  <si>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</si>
  <si>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</si>
  <si>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</si>
  <si>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</si>
  <si>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</si>
  <si>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</si>
  <si>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</si>
  <si>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</si>
  <si>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</si>
  <si>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</si>
  <si>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</si>
  <si>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</si>
  <si>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</si>
  <si>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</si>
  <si>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</si>
  <si>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</si>
  <si>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</si>
  <si>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</si>
  <si>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</si>
  <si>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</si>
  <si>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</si>
  <si>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</si>
  <si>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</si>
  <si>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</si>
  <si>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</si>
  <si>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</si>
  <si>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</si>
  <si>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</si>
  <si>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</si>
  <si>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</si>
  <si>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</si>
  <si>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</si>
  <si>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</si>
  <si>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</si>
  <si>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</si>
  <si>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</si>
  <si>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</si>
  <si>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</si>
  <si>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</si>
  <si>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</si>
  <si>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</si>
  <si>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</si>
  <si>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</si>
  <si>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</si>
  <si>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</si>
  <si>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</si>
  <si>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</si>
  <si>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</si>
  <si>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</si>
  <si>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</si>
  <si>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</si>
  <si>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</si>
  <si>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</si>
  <si>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</si>
  <si>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</si>
  <si>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</si>
  <si>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</si>
  <si>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</si>
  <si>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</si>
  <si>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</si>
  <si>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</si>
  <si>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</si>
  <si>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</si>
  <si>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</si>
  <si>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</si>
  <si>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</si>
  <si>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</si>
  <si>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</si>
  <si>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</si>
  <si>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</si>
  <si>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</si>
  <si>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</si>
  <si>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</si>
  <si>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</si>
  <si>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</si>
  <si>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</si>
  <si>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</si>
  <si>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</si>
  <si>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</si>
  <si>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</si>
  <si>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</si>
  <si>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</si>
  <si>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</si>
  <si>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</si>
  <si>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</si>
  <si>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</si>
  <si>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</si>
  <si>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</si>
  <si>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</si>
  <si>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</si>
  <si>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</si>
  <si>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</si>
  <si>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</si>
  <si>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</si>
  <si>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</si>
  <si>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</si>
  <si>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</si>
  <si>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</si>
  <si>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</si>
  <si>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</si>
  <si>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</si>
  <si>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</si>
  <si>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</si>
  <si>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</si>
  <si>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</si>
  <si>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</si>
  <si>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</si>
  <si>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</si>
  <si>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</si>
  <si>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</si>
  <si>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</si>
  <si>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</si>
  <si>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</si>
  <si>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</si>
  <si>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</si>
  <si>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</si>
  <si>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</si>
  <si>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</si>
  <si>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</si>
  <si>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</si>
  <si>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</si>
  <si>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</si>
  <si>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</si>
  <si>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</si>
  <si>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</si>
  <si>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</si>
  <si>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</si>
  <si>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</si>
  <si>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</si>
  <si>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</si>
  <si>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</si>
  <si>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</si>
  <si>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</si>
  <si>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</si>
  <si>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</si>
  <si>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</si>
  <si>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</si>
  <si>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</si>
  <si>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</si>
  <si>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</si>
  <si>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</si>
  <si>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</si>
  <si>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</si>
  <si>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</si>
  <si>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</si>
  <si>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</si>
  <si>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</si>
  <si>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</si>
  <si>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</si>
  <si>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</si>
  <si>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</si>
  <si>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</si>
  <si>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</si>
  <si>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</si>
  <si>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</si>
  <si>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</si>
  <si>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</si>
  <si>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</si>
  <si>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</si>
  <si>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</si>
  <si>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</si>
  <si>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</si>
  <si>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</si>
  <si>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</si>
  <si>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</si>
  <si>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</si>
  <si>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</si>
  <si>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</si>
  <si>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</si>
  <si>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</si>
  <si>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</si>
  <si>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</si>
  <si>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</si>
  <si>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</si>
  <si>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</si>
  <si>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</si>
  <si>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</si>
  <si>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</si>
  <si>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</si>
  <si>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</si>
  <si>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</si>
  <si>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</si>
  <si>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</si>
  <si>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</si>
  <si>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</si>
  <si>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</si>
  <si>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</si>
  <si>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</si>
  <si>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</si>
  <si>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</si>
  <si>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</si>
  <si>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</si>
  <si>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</si>
  <si>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</si>
  <si>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</si>
  <si>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</si>
  <si>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</si>
  <si>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</si>
  <si>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</si>
  <si>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</si>
  <si>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</si>
  <si>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</si>
  <si>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</si>
  <si>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</si>
  <si>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</si>
  <si>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</si>
  <si>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</si>
  <si>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</si>
  <si>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</si>
  <si>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</si>
  <si>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</si>
  <si>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</si>
  <si>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</si>
  <si>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</si>
  <si>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</si>
  <si>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</si>
  <si>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</si>
  <si>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</si>
  <si>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</si>
  <si>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</si>
  <si>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</si>
  <si>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</si>
  <si>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</si>
  <si>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</si>
  <si>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</si>
  <si>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</si>
  <si>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</si>
  <si>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</si>
  <si>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</si>
  <si>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</si>
  <si>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</si>
  <si>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</si>
  <si>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</si>
  <si>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</si>
  <si>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</si>
  <si>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</si>
  <si>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</si>
  <si>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</si>
  <si>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</si>
  <si>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</si>
  <si>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</si>
  <si>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</si>
  <si>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</si>
  <si>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</si>
  <si>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</si>
  <si>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</si>
  <si>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</si>
  <si>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</si>
  <si>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</si>
  <si>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</si>
  <si>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</si>
  <si>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</si>
  <si>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</si>
  <si>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</si>
  <si>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</si>
  <si>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</si>
  <si>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</si>
  <si>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</si>
  <si>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</si>
  <si>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</si>
  <si>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</si>
  <si>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</si>
  <si>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</si>
  <si>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</si>
  <si>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</si>
  <si>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</si>
  <si>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</si>
  <si>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</si>
  <si>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</si>
  <si>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</si>
  <si>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</si>
  <si>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</si>
  <si>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</si>
  <si>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</si>
  <si>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</si>
  <si>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</si>
  <si>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</si>
  <si>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</si>
  <si>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</si>
  <si>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</si>
  <si>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</si>
  <si>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</si>
  <si>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</si>
  <si>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</si>
  <si>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</si>
  <si>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</si>
  <si>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</si>
  <si>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</si>
  <si>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</si>
  <si>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</si>
  <si>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</si>
  <si>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</si>
  <si>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</si>
  <si>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</si>
  <si>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</si>
  <si>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</si>
  <si>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</si>
  <si>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</si>
  <si>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</si>
  <si>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</si>
  <si>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</si>
  <si>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</si>
  <si>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</si>
  <si>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</si>
  <si>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</si>
  <si>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</si>
  <si>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</si>
  <si>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</si>
  <si>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</si>
  <si>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</si>
  <si>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</si>
  <si>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</si>
  <si>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</si>
  <si>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</si>
  <si>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</si>
  <si>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</si>
  <si>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</si>
  <si>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</si>
  <si>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</si>
  <si>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</si>
  <si>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</si>
  <si>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</si>
  <si>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</si>
  <si>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</si>
  <si>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</si>
  <si>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</si>
  <si>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</si>
  <si>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</si>
  <si>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</si>
  <si>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</si>
  <si>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</si>
  <si>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</si>
  <si>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</si>
  <si>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</si>
  <si>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</si>
  <si>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</si>
  <si>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</si>
  <si>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</si>
  <si>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</si>
  <si>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</si>
  <si>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</si>
  <si>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</si>
  <si>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</si>
  <si>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</si>
  <si>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</si>
  <si>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</si>
  <si>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</si>
  <si>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</si>
  <si>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</si>
  <si>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</si>
  <si>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</si>
  <si>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</si>
  <si>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</si>
  <si>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</si>
  <si>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</si>
  <si>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</si>
  <si>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</si>
  <si>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</si>
  <si>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</si>
  <si>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</si>
  <si>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</si>
  <si>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</si>
  <si>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</si>
  <si>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</si>
  <si>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</si>
  <si>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</si>
  <si>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</si>
  <si>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</si>
  <si>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</si>
  <si>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</si>
  <si>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</si>
  <si>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</si>
  <si>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</si>
  <si>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</si>
  <si>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</si>
  <si>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</si>
  <si>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</si>
  <si>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</si>
  <si>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</si>
  <si>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</si>
  <si>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</si>
  <si>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</si>
  <si>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</si>
  <si>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</si>
  <si>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</si>
  <si>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</si>
  <si>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</si>
  <si>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</si>
  <si>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</si>
  <si>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</si>
  <si>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</si>
  <si>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</si>
  <si>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</si>
  <si>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</si>
  <si>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</si>
  <si>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</si>
  <si>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</si>
  <si>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</si>
  <si>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</si>
  <si>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</si>
  <si>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</si>
  <si>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</si>
  <si>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</si>
  <si>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</si>
  <si>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</si>
  <si>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</si>
  <si>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</si>
  <si>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</si>
  <si>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</si>
  <si>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</si>
  <si>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</si>
  <si>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</si>
  <si>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</si>
  <si>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</si>
  <si>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</si>
  <si>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</si>
  <si>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</si>
  <si>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</si>
  <si>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</si>
  <si>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</si>
  <si>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</si>
  <si>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</si>
  <si>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</si>
  <si>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</si>
  <si>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</si>
  <si>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</si>
  <si>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</si>
  <si>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</si>
  <si>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</si>
  <si>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</si>
  <si>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</si>
  <si>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</si>
  <si>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</si>
  <si>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</si>
  <si>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</si>
  <si>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</si>
  <si>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</si>
  <si>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</si>
  <si>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</si>
  <si>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</si>
  <si>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</si>
  <si>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</si>
  <si>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</si>
  <si>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</si>
  <si>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</si>
  <si>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</si>
  <si>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</si>
  <si>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</si>
  <si>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</si>
  <si>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</si>
  <si>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</si>
  <si>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</si>
  <si>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</si>
  <si>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</si>
  <si>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</si>
  <si>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</si>
  <si>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</si>
  <si>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</si>
  <si>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</si>
  <si>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</si>
  <si>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</si>
  <si>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</si>
  <si>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</si>
  <si>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</si>
  <si>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</si>
  <si>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</si>
  <si>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</si>
  <si>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</si>
  <si>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</si>
  <si>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</si>
  <si>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</si>
  <si>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</si>
  <si>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</si>
  <si>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</si>
  <si>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</si>
  <si>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</si>
  <si>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</si>
  <si>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</si>
  <si>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</si>
  <si>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</si>
  <si>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</si>
  <si>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</si>
  <si>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</si>
  <si>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</si>
  <si>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</si>
  <si>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</si>
  <si>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</si>
  <si>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</si>
  <si>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</si>
  <si>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</si>
  <si>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</si>
  <si>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</si>
  <si>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</si>
  <si>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</si>
  <si>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</si>
  <si>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</si>
  <si>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</si>
  <si>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</si>
  <si>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</si>
  <si>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</si>
  <si>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</si>
  <si>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</si>
  <si>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</si>
  <si>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</si>
  <si>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</si>
  <si>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</si>
  <si>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</si>
  <si>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</si>
  <si>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</si>
  <si>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</si>
  <si>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</si>
  <si>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</si>
  <si>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</si>
  <si>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</si>
  <si>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</si>
  <si>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</si>
  <si>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</si>
  <si>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</si>
  <si>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</si>
  <si>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</si>
  <si>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</si>
  <si>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</si>
  <si>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</si>
  <si>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</si>
  <si>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</si>
  <si>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</si>
  <si>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</si>
  <si>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</si>
  <si>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</si>
  <si>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</si>
  <si>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</si>
  <si>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</si>
  <si>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</si>
  <si>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</si>
  <si>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</si>
  <si>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</si>
  <si>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</si>
  <si>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</si>
  <si>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</si>
  <si>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</si>
  <si>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</si>
  <si>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</si>
  <si>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</si>
  <si>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</si>
  <si>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</si>
  <si>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</si>
  <si>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</si>
  <si>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</si>
  <si>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</si>
  <si>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</si>
  <si>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</si>
  <si>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</si>
  <si>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</si>
  <si>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</si>
  <si>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</si>
  <si>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</si>
  <si>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</si>
  <si>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</si>
  <si>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</si>
  <si>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</si>
  <si>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</si>
  <si>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</si>
  <si>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</si>
  <si>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</si>
  <si>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</si>
  <si>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</si>
  <si>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</si>
  <si>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</si>
  <si>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</si>
  <si>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</si>
  <si>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</si>
  <si>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</si>
  <si>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</si>
  <si>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</si>
  <si>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</si>
  <si>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</si>
  <si>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</si>
  <si>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</si>
  <si>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</si>
  <si>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</si>
  <si>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</si>
  <si>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</si>
  <si>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</si>
  <si>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</si>
  <si>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</si>
  <si>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</si>
  <si>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</si>
  <si>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</si>
  <si>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</si>
  <si>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</si>
  <si>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</si>
  <si>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</si>
  <si>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</si>
  <si>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</si>
  <si>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</si>
  <si>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</si>
  <si>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</si>
  <si>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</si>
  <si>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</si>
  <si>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</si>
  <si>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</si>
  <si>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</si>
  <si>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</si>
  <si>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</si>
  <si>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</si>
  <si>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</si>
  <si>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</si>
  <si>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</si>
  <si>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</si>
  <si>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</si>
  <si>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</si>
  <si>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</si>
  <si>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</si>
  <si>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</si>
  <si>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</si>
  <si>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</si>
  <si>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</si>
  <si>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</si>
  <si>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</si>
  <si>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</si>
  <si>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</si>
  <si>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</si>
  <si>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</si>
  <si>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</si>
  <si>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</si>
  <si>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</si>
  <si>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</si>
  <si>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</si>
  <si>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</si>
  <si>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</si>
  <si>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</si>
  <si>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</si>
  <si>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</si>
  <si>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</si>
  <si>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</si>
  <si>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</si>
  <si>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</si>
  <si>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</si>
  <si>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</si>
  <si>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</si>
  <si>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</si>
  <si>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</si>
  <si>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</si>
  <si>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</si>
  <si>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</si>
  <si>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</si>
  <si>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</si>
  <si>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</si>
  <si>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</si>
  <si>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</si>
  <si>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</si>
  <si>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</si>
  <si>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</si>
  <si>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</si>
  <si>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</si>
  <si>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</si>
  <si>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</si>
  <si>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</si>
  <si>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</si>
  <si>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</si>
  <si>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</si>
  <si>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</si>
  <si>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</si>
  <si>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</si>
  <si>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</si>
  <si>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</si>
  <si>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</si>
  <si>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</si>
  <si>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</si>
  <si>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</si>
  <si>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</si>
  <si>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</si>
  <si>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</si>
  <si>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</si>
  <si>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</si>
  <si>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</si>
  <si>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</si>
  <si>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</si>
  <si>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</si>
  <si>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</si>
  <si>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</si>
  <si>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</si>
  <si>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</si>
  <si>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</si>
  <si>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</si>
  <si>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</si>
  <si>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</si>
  <si>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</si>
  <si>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</si>
  <si>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</si>
  <si>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</si>
  <si>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</si>
  <si>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</si>
  <si>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</si>
  <si>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</si>
  <si>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</si>
  <si>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</si>
  <si>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</si>
  <si>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</si>
  <si>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</si>
  <si>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</si>
  <si>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</si>
  <si>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</si>
  <si>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</si>
  <si>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</si>
  <si>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</si>
  <si>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</si>
  <si>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</si>
  <si>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</si>
  <si>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</si>
  <si>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</si>
  <si>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</si>
  <si>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</si>
  <si>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</si>
  <si>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</si>
  <si>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</si>
  <si>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</si>
  <si>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</si>
  <si>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</si>
  <si>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</si>
  <si>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</si>
  <si>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</si>
  <si>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</si>
  <si>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</si>
  <si>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</si>
  <si>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</si>
  <si>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</si>
  <si>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</si>
  <si>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</si>
  <si>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</si>
  <si>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</si>
  <si>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</si>
  <si>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</si>
  <si>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</si>
  <si>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</si>
  <si>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</si>
  <si>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</si>
  <si>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</si>
  <si>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</si>
  <si>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</si>
  <si>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</si>
  <si>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</si>
  <si>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</si>
  <si>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</si>
  <si>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</si>
  <si>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</si>
  <si>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</si>
  <si>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</si>
  <si>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</si>
  <si>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</si>
  <si>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</si>
  <si>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</si>
  <si>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</si>
  <si>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</si>
  <si>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</si>
  <si>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</si>
  <si>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</si>
  <si>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</si>
  <si>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</si>
  <si>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</si>
  <si>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</si>
  <si>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</si>
  <si>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</si>
  <si>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</si>
  <si>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</si>
  <si>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</si>
  <si>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</si>
  <si>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</si>
  <si>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</si>
  <si>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</si>
  <si>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</si>
  <si>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</si>
  <si>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</si>
  <si>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</si>
  <si>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</si>
  <si>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</si>
  <si>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</si>
  <si>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</si>
  <si>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</si>
  <si>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</si>
  <si>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</si>
  <si>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</si>
  <si>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</si>
  <si>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</si>
  <si>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</si>
  <si>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</si>
  <si>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</si>
  <si>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</si>
  <si>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</si>
  <si>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</si>
  <si>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</si>
  <si>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</si>
  <si>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</si>
  <si>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</si>
  <si>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</si>
  <si>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</si>
  <si>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</si>
  <si>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</si>
  <si>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</si>
  <si>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</si>
  <si>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</si>
  <si>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</si>
  <si>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</si>
  <si>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</si>
  <si>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</si>
  <si>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</si>
  <si>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</si>
  <si>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</si>
  <si>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</si>
  <si>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</si>
  <si>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</si>
  <si>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</si>
  <si>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</si>
  <si>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</si>
  <si>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</si>
  <si>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</si>
  <si>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</si>
  <si>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</si>
  <si>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</si>
  <si>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</si>
  <si>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</si>
  <si>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</si>
  <si>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</si>
  <si>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</si>
  <si>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</si>
  <si>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</si>
  <si>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</si>
  <si>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</si>
  <si>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</si>
  <si>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</si>
  <si>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</si>
  <si>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</si>
  <si>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</si>
  <si>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</si>
  <si>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</si>
  <si>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</si>
  <si>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</si>
  <si>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</si>
  <si>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</si>
  <si>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</si>
  <si>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</si>
  <si>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</si>
  <si>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</si>
  <si>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</si>
  <si>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</si>
  <si>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</si>
  <si>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</si>
  <si>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</si>
  <si>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</si>
  <si>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</si>
  <si>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</si>
  <si>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</si>
  <si>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</si>
  <si>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</si>
  <si>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</si>
  <si>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</si>
  <si>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</si>
  <si>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</si>
  <si>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</si>
  <si>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</si>
  <si>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</si>
  <si>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</si>
  <si>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</si>
  <si>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</si>
  <si>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</si>
  <si>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</si>
  <si>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</si>
  <si>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</si>
  <si>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</si>
  <si>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</si>
  <si>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</si>
  <si>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</si>
  <si>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</si>
  <si>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</si>
  <si>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</si>
  <si>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</si>
  <si>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</si>
  <si>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</si>
  <si>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</si>
  <si>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</si>
  <si>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</si>
  <si>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</si>
  <si>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</si>
  <si>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</si>
  <si>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</si>
  <si>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</si>
  <si>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</si>
  <si>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</si>
  <si>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</si>
  <si>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</si>
  <si>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</si>
  <si>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</si>
  <si>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</si>
  <si>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</si>
  <si>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</si>
  <si>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</si>
  <si>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</si>
  <si>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</si>
  <si>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</si>
  <si>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</si>
  <si>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</si>
  <si>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</si>
  <si>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</si>
  <si>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</si>
  <si>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</si>
  <si>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</si>
  <si>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</si>
  <si>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</si>
  <si>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</si>
  <si>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</si>
  <si>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</si>
  <si>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</si>
  <si>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</si>
  <si>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</si>
  <si>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</si>
  <si>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</si>
  <si>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</si>
  <si>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</si>
  <si>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</si>
  <si>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</si>
  <si>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</si>
  <si>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</si>
  <si>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</si>
  <si>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</si>
  <si>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</si>
  <si>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</si>
  <si>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</si>
  <si>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</si>
  <si>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</si>
  <si>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</si>
  <si>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</si>
  <si>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</si>
  <si>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</si>
  <si>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</si>
  <si>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</si>
  <si>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</si>
  <si>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</si>
  <si>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</si>
  <si>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</si>
  <si>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</si>
  <si>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</si>
  <si>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</si>
  <si>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</si>
  <si>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</si>
  <si>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</si>
  <si>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</si>
  <si>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</si>
  <si>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</si>
  <si>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</si>
  <si>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</si>
  <si>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</si>
  <si>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</si>
  <si>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</si>
  <si>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</si>
  <si>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</si>
  <si>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</si>
  <si>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</si>
  <si>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</si>
  <si>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</si>
  <si>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</si>
  <si>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</si>
  <si>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</si>
  <si>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</si>
  <si>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</si>
  <si>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</si>
  <si>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</si>
  <si>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</si>
  <si>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</si>
  <si>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</si>
  <si>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</si>
  <si>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</si>
  <si>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</si>
  <si>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</si>
  <si>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</si>
  <si>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</si>
  <si>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</si>
  <si>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</si>
  <si>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</si>
  <si>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</si>
  <si>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</si>
  <si>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</si>
  <si>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</si>
  <si>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</si>
  <si>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</si>
  <si>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</si>
  <si>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</si>
  <si>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</si>
  <si>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</si>
  <si>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</si>
  <si>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</si>
  <si>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</si>
  <si>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</si>
  <si>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</si>
  <si>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</si>
  <si>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</si>
  <si>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</si>
  <si>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</si>
  <si>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</si>
  <si>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</si>
  <si>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</si>
  <si>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</si>
  <si>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</si>
  <si>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</si>
  <si>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</si>
  <si>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</si>
  <si>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</si>
  <si>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</si>
  <si>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</si>
  <si>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</si>
  <si>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</si>
  <si>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</si>
  <si>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</si>
  <si>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</si>
  <si>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</si>
  <si>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</si>
  <si>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</si>
  <si>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</si>
  <si>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</si>
  <si>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</si>
  <si>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</si>
  <si>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</si>
  <si>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</si>
  <si>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</si>
  <si>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</si>
  <si>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</si>
  <si>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</si>
  <si>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</si>
  <si>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</si>
  <si>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</si>
  <si>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</si>
  <si>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</si>
  <si>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</si>
  <si>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</si>
  <si>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</si>
  <si>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</si>
  <si>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</si>
  <si>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</si>
  <si>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</si>
  <si>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</si>
  <si>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</si>
  <si>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</si>
  <si>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</si>
  <si>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</si>
  <si>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</si>
  <si>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</si>
  <si>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</si>
  <si>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</si>
  <si>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</si>
  <si>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</si>
  <si>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</si>
  <si>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</si>
  <si>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</si>
  <si>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</si>
  <si>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</si>
  <si>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</si>
  <si>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</si>
  <si>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</si>
  <si>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</si>
  <si>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</si>
  <si>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</si>
  <si>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</si>
  <si>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</si>
  <si>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</si>
  <si>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</si>
  <si>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</si>
  <si>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</si>
  <si>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</si>
  <si>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</si>
  <si>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</si>
  <si>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</si>
  <si>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</si>
  <si>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</si>
  <si>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</si>
  <si>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</si>
  <si>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</si>
  <si>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</si>
  <si>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</si>
  <si>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</si>
  <si>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</si>
  <si>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</si>
  <si>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</si>
  <si>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</si>
  <si>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</si>
  <si>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</si>
  <si>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</si>
  <si>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</si>
  <si>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</si>
  <si>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</si>
  <si>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</si>
  <si>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</si>
  <si>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</si>
  <si>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</si>
  <si>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</si>
  <si>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</si>
  <si>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</si>
  <si>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</si>
  <si>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</si>
  <si>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</si>
  <si>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</si>
  <si>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</si>
  <si>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</si>
  <si>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</si>
  <si>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</si>
  <si>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</si>
  <si>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</si>
  <si>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</si>
  <si>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</si>
  <si>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</si>
  <si>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</si>
  <si>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</si>
  <si>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</si>
  <si>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</si>
  <si>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</si>
  <si>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</si>
  <si>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</si>
  <si>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</si>
  <si>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</si>
  <si>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</si>
  <si>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</si>
  <si>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</si>
  <si>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</si>
  <si>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</si>
  <si>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</si>
  <si>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</si>
  <si>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</si>
  <si>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</si>
  <si>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</si>
  <si>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</si>
  <si>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</si>
  <si>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</si>
  <si>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</si>
  <si>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</si>
  <si>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</si>
  <si>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</si>
  <si>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</si>
  <si>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</si>
  <si>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</si>
  <si>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</si>
  <si>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</si>
  <si>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</si>
  <si>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</si>
  <si>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</si>
  <si>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</si>
  <si>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</si>
  <si>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</si>
  <si>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</si>
  <si>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</si>
  <si>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</si>
  <si>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</si>
  <si>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</si>
  <si>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</si>
  <si>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</si>
  <si>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</si>
  <si>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</si>
  <si>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</si>
  <si>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</si>
  <si>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</si>
  <si>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</si>
  <si>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</si>
  <si>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</si>
  <si>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</si>
  <si>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</si>
  <si>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</si>
  <si>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</si>
  <si>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</si>
  <si>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</si>
  <si>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</si>
  <si>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</si>
  <si>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</si>
  <si>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</si>
  <si>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</si>
  <si>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</si>
  <si>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</si>
  <si>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</si>
  <si>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</si>
  <si>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</si>
  <si>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</si>
  <si>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</si>
  <si>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</si>
  <si>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</si>
  <si>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</si>
  <si>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</si>
  <si>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</si>
  <si>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</si>
  <si>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</si>
  <si>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</si>
  <si>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</si>
  <si>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</si>
  <si>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</si>
  <si>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</si>
  <si>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</si>
  <si>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</si>
  <si>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</si>
  <si>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</si>
  <si>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</si>
  <si>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</si>
  <si>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</si>
  <si>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</si>
  <si>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</si>
  <si>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</si>
  <si>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</si>
  <si>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</si>
  <si>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</si>
  <si>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</si>
  <si>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</si>
  <si>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</si>
  <si>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</si>
  <si>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</si>
  <si>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</si>
  <si>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</si>
  <si>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</si>
  <si>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</si>
  <si>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</si>
  <si>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</si>
  <si>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</si>
  <si>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</si>
  <si>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</si>
  <si>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</si>
  <si>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</si>
  <si>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</si>
  <si>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</si>
  <si>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</si>
  <si>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</si>
  <si>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</si>
  <si>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</si>
  <si>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</si>
  <si>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</si>
  <si>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</si>
  <si>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</si>
  <si>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</si>
  <si>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</si>
  <si>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</si>
  <si>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</si>
  <si>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</si>
  <si>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</si>
  <si>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</si>
  <si>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</si>
  <si>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</si>
  <si>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</si>
  <si>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</si>
  <si>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</si>
  <si>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</si>
  <si>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</si>
  <si>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</si>
  <si>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</si>
  <si>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</si>
  <si>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</si>
  <si>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</si>
  <si>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</si>
  <si>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</si>
  <si>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</si>
  <si>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</si>
  <si>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</si>
  <si>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</si>
  <si>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</si>
  <si>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</si>
  <si>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</si>
  <si>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</si>
  <si>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</si>
  <si>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</si>
  <si>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</si>
  <si>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</si>
  <si>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</si>
  <si>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</si>
  <si>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</si>
  <si>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</si>
  <si>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</si>
  <si>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</si>
  <si>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</si>
  <si>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</si>
  <si>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</si>
  <si>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</si>
  <si>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</si>
  <si>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</si>
  <si>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</si>
  <si>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</si>
  <si>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</si>
  <si>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</si>
  <si>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</si>
  <si>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</si>
  <si>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</si>
  <si>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</si>
  <si>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</si>
  <si>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</si>
  <si>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</si>
  <si>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</si>
  <si>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</si>
  <si>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</si>
  <si>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</si>
  <si>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</si>
  <si>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</si>
  <si>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</si>
  <si>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</si>
  <si>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</si>
  <si>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</si>
  <si>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</si>
  <si>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</si>
  <si>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</si>
  <si>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</si>
  <si>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</si>
  <si>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</si>
  <si>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</si>
  <si>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</si>
  <si>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</si>
  <si>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</si>
  <si>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</si>
  <si>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</si>
  <si>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</si>
  <si>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</si>
  <si>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</si>
  <si>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</si>
  <si>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</si>
  <si>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</si>
  <si>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</si>
  <si>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</si>
  <si>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</si>
  <si>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</si>
  <si>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</si>
  <si>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</si>
  <si>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</si>
  <si>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</si>
  <si>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</si>
  <si>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</si>
  <si>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</si>
  <si>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</si>
  <si>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</si>
  <si>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</si>
  <si>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</si>
  <si>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</si>
  <si>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</si>
  <si>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</si>
  <si>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</si>
  <si>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</si>
  <si>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</si>
  <si>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</si>
  <si>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</si>
  <si>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</si>
  <si>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</si>
  <si>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</si>
  <si>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</si>
  <si>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</si>
  <si>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</si>
  <si>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</si>
  <si>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</si>
  <si>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</si>
  <si>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</si>
  <si>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</si>
  <si>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</si>
  <si>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</si>
  <si>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</si>
  <si>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</si>
  <si>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</si>
  <si>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</si>
  <si>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</si>
  <si>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</si>
  <si>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</si>
  <si>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</si>
  <si>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</si>
  <si>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</si>
  <si>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</si>
  <si>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</si>
  <si>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</si>
  <si>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</si>
  <si>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</si>
  <si>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</si>
  <si>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</si>
  <si>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</si>
  <si>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</si>
  <si>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</si>
  <si>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</si>
  <si>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</si>
  <si>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</si>
  <si>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</si>
  <si>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</si>
  <si>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</si>
  <si>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</si>
  <si>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</si>
  <si>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</si>
  <si>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</si>
  <si>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</si>
  <si>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</si>
  <si>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</si>
  <si>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</si>
  <si>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</si>
  <si>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</si>
  <si>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</si>
  <si>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</si>
  <si>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</si>
  <si>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</si>
  <si>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</si>
  <si>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</si>
  <si>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</si>
  <si>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</si>
  <si>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</si>
  <si>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</si>
  <si>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</si>
  <si>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</si>
  <si>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</si>
  <si>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</si>
  <si>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</si>
  <si>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</si>
  <si>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</si>
  <si>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</si>
  <si>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</si>
  <si>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</si>
  <si>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</si>
  <si>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</si>
  <si>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</si>
  <si>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</si>
  <si>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</si>
  <si>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</si>
  <si>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</si>
  <si>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</si>
  <si>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</si>
  <si>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</si>
  <si>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</si>
  <si>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</si>
  <si>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</si>
  <si>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</si>
  <si>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</si>
  <si>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</si>
  <si>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</si>
  <si>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</si>
  <si>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</si>
  <si>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</si>
  <si>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</si>
  <si>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</si>
  <si>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</si>
  <si>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</si>
  <si>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</si>
  <si>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</si>
  <si>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</si>
  <si>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</si>
  <si>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</si>
  <si>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</si>
  <si>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</si>
  <si>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</si>
  <si>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</si>
  <si>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</si>
  <si>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</si>
  <si>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</si>
  <si>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</si>
  <si>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</si>
  <si>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</si>
  <si>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</si>
  <si>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</si>
  <si>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</si>
  <si>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</si>
  <si>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</si>
  <si>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</si>
  <si>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</si>
  <si>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</si>
  <si>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</si>
  <si>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</si>
  <si>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</si>
  <si>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</si>
  <si>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</si>
  <si>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</si>
  <si>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</si>
  <si>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</si>
  <si>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</si>
  <si>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</si>
  <si>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</si>
  <si>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</si>
  <si>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</si>
  <si>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</si>
  <si>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</si>
  <si>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</si>
  <si>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</si>
  <si>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</si>
  <si>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</si>
  <si>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</si>
  <si>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</si>
  <si>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</si>
  <si>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</si>
  <si>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</si>
  <si>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</si>
  <si>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</si>
  <si>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</si>
  <si>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</si>
  <si>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</si>
  <si>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</si>
  <si>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</si>
  <si>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</si>
  <si>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</si>
  <si>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</si>
  <si>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</si>
  <si>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</si>
  <si>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</si>
  <si>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</si>
  <si>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</si>
  <si>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</si>
  <si>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</si>
  <si>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</si>
  <si>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</si>
  <si>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</si>
  <si>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</si>
  <si>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</si>
  <si>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</si>
  <si>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</si>
  <si>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</si>
  <si>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</si>
  <si>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</si>
  <si>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</si>
  <si>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</si>
  <si>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</si>
  <si>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</si>
  <si>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</si>
  <si>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</si>
  <si>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</si>
  <si>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</si>
  <si>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</si>
  <si>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</si>
  <si>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</si>
  <si>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</si>
  <si>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</si>
  <si>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</si>
  <si>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</si>
  <si>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</si>
  <si>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</si>
  <si>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</si>
  <si>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</si>
  <si>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</si>
  <si>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</si>
  <si>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</si>
  <si>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</si>
  <si>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</si>
  <si>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</si>
  <si>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</si>
  <si>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</si>
  <si>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</si>
  <si>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</si>
  <si>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</si>
  <si>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</si>
  <si>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</si>
  <si>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</si>
  <si>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</si>
  <si>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</si>
  <si>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</si>
  <si>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</si>
  <si>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</si>
  <si>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</si>
  <si>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</si>
  <si>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</si>
  <si>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</si>
  <si>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</si>
  <si>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</si>
  <si>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</si>
  <si>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</si>
  <si>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</si>
  <si>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</si>
  <si>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</si>
  <si>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</si>
  <si>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</si>
  <si>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</si>
  <si>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</si>
  <si>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</si>
  <si>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</si>
  <si>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</si>
  <si>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</si>
  <si>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</si>
  <si>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</si>
  <si>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</si>
  <si>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</si>
  <si>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</si>
  <si>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</si>
  <si>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</si>
  <si>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</si>
  <si>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</si>
  <si>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</si>
  <si>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</si>
  <si>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</si>
  <si>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</si>
  <si>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</si>
  <si>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</si>
  <si>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</si>
  <si>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</si>
  <si>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</si>
  <si>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</si>
  <si>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</si>
  <si>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</si>
  <si>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</si>
  <si>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</si>
  <si>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</si>
  <si>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</si>
  <si>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</si>
  <si>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</si>
  <si>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</si>
  <si>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</si>
  <si>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</si>
  <si>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</si>
  <si>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</si>
  <si>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</si>
  <si>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</si>
  <si>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</si>
  <si>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</si>
  <si>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</si>
  <si>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</si>
  <si>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</si>
  <si>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</si>
  <si>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</si>
  <si>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</si>
  <si>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</si>
  <si>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</si>
  <si>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</si>
  <si>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</si>
  <si>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</si>
  <si>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</si>
  <si>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</si>
  <si>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</si>
  <si>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</si>
  <si>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</si>
  <si>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</si>
  <si>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</si>
  <si>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</si>
  <si>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</si>
  <si>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</si>
  <si>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</si>
  <si>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</si>
  <si>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</si>
  <si>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</si>
  <si>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</si>
  <si>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</si>
  <si>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</si>
  <si>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</si>
  <si>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</si>
  <si>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</si>
  <si>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</si>
  <si>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</si>
  <si>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</si>
  <si>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</si>
  <si>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</si>
  <si>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</si>
  <si>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</si>
  <si>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</si>
  <si>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</si>
  <si>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</si>
  <si>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</si>
  <si>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</si>
  <si>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</si>
  <si>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</si>
  <si>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</si>
  <si>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</si>
  <si>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</si>
  <si>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</si>
  <si>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</si>
  <si>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</si>
  <si>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</si>
  <si>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</si>
  <si>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</si>
  <si>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</si>
  <si>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</si>
  <si>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</si>
  <si>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</si>
  <si>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</si>
  <si>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</si>
  <si>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</si>
  <si>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</si>
  <si>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</si>
  <si>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</si>
  <si>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</si>
  <si>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</si>
  <si>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</si>
  <si>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</si>
  <si>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</si>
  <si>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</si>
  <si>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</si>
  <si>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</si>
  <si>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</si>
  <si>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</si>
  <si>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</si>
  <si>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</si>
  <si>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</si>
  <si>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</si>
  <si>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</si>
  <si>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</si>
  <si>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</si>
  <si>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</si>
  <si>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</si>
  <si>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</si>
  <si>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</si>
  <si>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</si>
  <si>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</si>
  <si>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</si>
  <si>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</si>
  <si>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</si>
  <si>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</si>
  <si>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</si>
  <si>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</si>
  <si>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</si>
  <si>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</si>
  <si>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</si>
  <si>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</si>
  <si>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</si>
  <si>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</si>
  <si>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</si>
  <si>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</si>
  <si>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</si>
  <si>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</si>
  <si>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</si>
  <si>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</si>
  <si>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</si>
  <si>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</si>
  <si>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</si>
  <si>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</si>
  <si>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</si>
  <si>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</si>
  <si>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</si>
  <si>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</si>
  <si>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</si>
  <si>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</si>
  <si>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</si>
  <si>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</si>
  <si>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</si>
  <si>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</si>
  <si>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</si>
  <si>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</si>
  <si>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</si>
  <si>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</si>
  <si>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</si>
  <si>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</si>
  <si>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</si>
  <si>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</si>
  <si>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</si>
  <si>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</si>
  <si>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</si>
  <si>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</si>
  <si>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</si>
  <si>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</si>
  <si>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</si>
  <si>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</si>
  <si>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</si>
  <si>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</si>
  <si>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</si>
  <si>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</si>
  <si>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</si>
  <si>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</si>
  <si>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</si>
  <si>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</si>
  <si>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</si>
  <si>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</si>
  <si>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</si>
  <si>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</si>
  <si>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</si>
  <si>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</si>
  <si>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</si>
  <si>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</si>
  <si>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</si>
  <si>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</si>
  <si>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</si>
  <si>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</si>
  <si>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</si>
  <si>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</si>
  <si>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</si>
  <si>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</si>
  <si>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</si>
  <si>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</si>
  <si>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</si>
  <si>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</si>
  <si>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</si>
  <si>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</si>
  <si>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</si>
  <si>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</si>
  <si>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</si>
  <si>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</si>
  <si>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</si>
  <si>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</si>
  <si>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</si>
  <si>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</si>
  <si>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</si>
  <si>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</si>
  <si>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</si>
  <si>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</si>
  <si>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</si>
  <si>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</si>
  <si>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</si>
  <si>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</si>
  <si>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</si>
  <si>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</si>
  <si>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</si>
  <si>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</si>
  <si>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</si>
  <si>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</si>
  <si>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</si>
  <si>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</si>
  <si>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</si>
  <si>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</si>
  <si>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</si>
  <si>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</si>
  <si>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</si>
  <si>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</si>
  <si>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</si>
  <si>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</si>
  <si>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</si>
  <si>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</si>
  <si>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</si>
  <si>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</si>
  <si>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</si>
  <si>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</si>
  <si>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</si>
  <si>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</si>
  <si>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</si>
  <si>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</si>
  <si>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</si>
  <si>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</si>
  <si>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</si>
  <si>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</si>
  <si>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</si>
  <si>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</si>
  <si>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</si>
  <si>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</si>
  <si>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</si>
  <si>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</si>
  <si>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</si>
  <si>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</si>
  <si>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</si>
  <si>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</si>
  <si>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</si>
  <si>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</si>
  <si>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</si>
  <si>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</si>
  <si>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</si>
  <si>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</si>
  <si>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</si>
  <si>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</si>
  <si>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</si>
  <si>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</si>
  <si>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</si>
  <si>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</si>
  <si>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</si>
  <si>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</si>
  <si>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</si>
  <si>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</si>
  <si>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</si>
  <si>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</si>
  <si>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</si>
  <si>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</si>
  <si>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</si>
  <si>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</si>
  <si>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</si>
  <si>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</si>
  <si>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</si>
  <si>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</si>
  <si>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</si>
  <si>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</si>
  <si>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</si>
  <si>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</si>
  <si>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</si>
  <si>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</si>
  <si>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</si>
  <si>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</si>
  <si>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</si>
  <si>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</si>
  <si>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</si>
  <si>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</si>
  <si>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</si>
  <si>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</si>
  <si>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</si>
  <si>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</si>
  <si>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</si>
  <si>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</si>
  <si>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</si>
  <si>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</si>
  <si>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</si>
  <si>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</si>
  <si>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</si>
  <si>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</si>
  <si>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</si>
  <si>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</si>
  <si>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</si>
  <si>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</si>
  <si>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</si>
  <si>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</si>
  <si>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</si>
  <si>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</si>
  <si>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</si>
  <si>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</si>
  <si>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</si>
  <si>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</si>
  <si>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</si>
  <si>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</si>
  <si>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</si>
  <si>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</si>
  <si>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</si>
  <si>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</si>
  <si>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</si>
  <si>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</si>
  <si>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</si>
  <si>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</si>
  <si>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</si>
  <si>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</si>
  <si>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</si>
  <si>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</si>
  <si>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</si>
  <si>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</si>
  <si>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</si>
  <si>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</si>
  <si>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</si>
  <si>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</si>
  <si>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</si>
  <si>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</si>
  <si>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</si>
  <si>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</si>
  <si>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</si>
  <si>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</si>
  <si>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</si>
  <si>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</si>
  <si>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</si>
  <si>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</si>
  <si>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</si>
  <si>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</si>
  <si>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</si>
  <si>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</si>
  <si>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</si>
  <si>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</si>
  <si>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</si>
  <si>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</si>
  <si>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</si>
  <si>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</si>
  <si>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</si>
  <si>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</si>
  <si>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</si>
  <si>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</si>
  <si>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</si>
  <si>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</si>
  <si>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</si>
  <si>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</si>
  <si>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</si>
  <si>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</si>
  <si>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</si>
  <si>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</si>
  <si>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</si>
  <si>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</si>
  <si>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</si>
  <si>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</si>
  <si>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</si>
  <si>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</si>
  <si>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</si>
  <si>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</si>
  <si>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</si>
  <si>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</si>
  <si>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</si>
  <si>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</si>
  <si>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</si>
  <si>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</si>
  <si>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</si>
  <si>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</si>
  <si>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</si>
  <si>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</si>
  <si>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</si>
  <si>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</si>
  <si>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</si>
  <si>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</si>
  <si>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</si>
  <si>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</si>
  <si>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</si>
  <si>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</si>
  <si>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</si>
  <si>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</si>
  <si>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</si>
  <si>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</si>
  <si>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</si>
  <si>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</si>
  <si>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</si>
  <si>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</si>
  <si>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</si>
  <si>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</si>
  <si>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</si>
  <si>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</si>
  <si>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</si>
  <si>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</si>
  <si>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</si>
  <si>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</si>
  <si>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</si>
  <si>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</si>
  <si>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</si>
  <si>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</si>
  <si>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</si>
  <si>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</si>
  <si>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</si>
  <si>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</si>
  <si>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</si>
  <si>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</si>
  <si>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</si>
  <si>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</si>
  <si>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</si>
  <si>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</si>
  <si>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</si>
  <si>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</si>
  <si>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</si>
  <si>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</si>
  <si>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</si>
  <si>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</si>
  <si>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</si>
  <si>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</si>
  <si>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</si>
  <si>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</si>
  <si>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</si>
  <si>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</si>
  <si>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</si>
  <si>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</si>
  <si>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</si>
  <si>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</si>
  <si>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</si>
  <si>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</si>
  <si>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</si>
  <si>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</si>
  <si>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</si>
  <si>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</si>
  <si>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</si>
  <si>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</si>
  <si>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</si>
  <si>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</si>
  <si>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</si>
  <si>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</si>
  <si>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</si>
  <si>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</si>
  <si>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</si>
  <si>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</si>
  <si>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</si>
  <si>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</si>
  <si>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</si>
  <si>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</si>
  <si>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</si>
  <si>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</si>
  <si>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</si>
  <si>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</si>
  <si>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</si>
  <si>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</si>
  <si>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</si>
  <si>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</si>
  <si>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</si>
  <si>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</si>
  <si>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</si>
  <si>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</si>
  <si>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</si>
  <si>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</si>
  <si>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</si>
  <si>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</si>
  <si>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</si>
  <si>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</si>
  <si>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</si>
  <si>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</si>
  <si>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</si>
  <si>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</si>
  <si>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</si>
  <si>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</si>
  <si>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</si>
  <si>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</si>
  <si>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</si>
  <si>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</si>
  <si>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</si>
  <si>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</si>
  <si>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</si>
  <si>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</si>
  <si>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</si>
  <si>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</si>
  <si>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</si>
  <si>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</si>
  <si>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</si>
  <si>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</si>
  <si>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</si>
  <si>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</si>
  <si>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</si>
  <si>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</si>
  <si>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</si>
  <si>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</si>
  <si>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</si>
  <si>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</si>
  <si>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</si>
  <si>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</si>
  <si>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</si>
  <si>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</si>
  <si>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</si>
  <si>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</si>
  <si>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</si>
  <si>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</si>
  <si>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</si>
  <si>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</si>
  <si>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</si>
  <si>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</si>
  <si>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</si>
  <si>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</si>
  <si>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</si>
  <si>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</si>
  <si>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</si>
  <si>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</si>
  <si>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</si>
  <si>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</si>
  <si>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</si>
  <si>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</si>
  <si>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</si>
  <si>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</si>
  <si>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</si>
  <si>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</si>
  <si>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</si>
  <si>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</si>
  <si>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</si>
  <si>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</si>
  <si>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</si>
  <si>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</si>
  <si>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</si>
  <si>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</si>
  <si>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</si>
  <si>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</si>
  <si>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</si>
  <si>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</si>
  <si>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</si>
  <si>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</si>
  <si>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</si>
  <si>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</si>
  <si>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</si>
  <si>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</si>
  <si>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</si>
  <si>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</si>
  <si>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</si>
  <si>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</si>
  <si>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</si>
  <si>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</si>
  <si>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</si>
  <si>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</si>
  <si>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</si>
  <si>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</si>
  <si>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</si>
  <si>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</si>
  <si>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</si>
  <si>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</si>
  <si>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</si>
  <si>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</si>
  <si>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</si>
  <si>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</si>
  <si>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</si>
  <si>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</si>
  <si>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</si>
  <si>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</si>
  <si>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</si>
  <si>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</si>
  <si>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</si>
  <si>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</si>
  <si>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</si>
  <si>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</si>
  <si>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</si>
  <si>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</si>
  <si>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</si>
  <si>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</si>
  <si>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</si>
  <si>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</si>
  <si>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</si>
  <si>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</si>
  <si>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</si>
  <si>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</si>
  <si>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</si>
  <si>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</si>
  <si>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</si>
  <si>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</si>
  <si>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</si>
  <si>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</si>
  <si>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</si>
  <si>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</si>
  <si>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</si>
  <si>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</si>
  <si>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</si>
  <si>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</si>
  <si>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</si>
  <si>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</si>
  <si>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</si>
  <si>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</si>
  <si>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</si>
  <si>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</si>
  <si>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</si>
  <si>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</si>
  <si>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</si>
  <si>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</si>
  <si>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</si>
  <si>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</si>
  <si>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</si>
  <si>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</si>
  <si>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</si>
  <si>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</si>
  <si>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</si>
  <si>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</si>
  <si>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</si>
  <si>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</si>
  <si>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</si>
  <si>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</si>
  <si>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</si>
  <si>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</si>
  <si>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</si>
  <si>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</si>
  <si>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</si>
  <si>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</si>
  <si>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</si>
  <si>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</si>
  <si>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</si>
  <si>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</si>
  <si>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</si>
  <si>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</si>
  <si>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</si>
  <si>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</si>
  <si>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</si>
  <si>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</si>
  <si>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</si>
  <si>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</si>
  <si>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</si>
  <si>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</si>
  <si>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</si>
  <si>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</si>
  <si>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</si>
  <si>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</si>
  <si>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</si>
  <si>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</si>
  <si>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</si>
  <si>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</si>
  <si>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</si>
  <si>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</si>
  <si>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</si>
  <si>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</si>
  <si>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</si>
  <si>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</si>
  <si>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</si>
  <si>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</si>
  <si>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</si>
  <si>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</si>
  <si>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</si>
  <si>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</si>
  <si>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</si>
  <si>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</si>
  <si>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</si>
  <si>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</si>
  <si>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</si>
  <si>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</si>
  <si>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</si>
  <si>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</si>
  <si>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</si>
  <si>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</si>
  <si>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</si>
  <si>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</si>
  <si>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</si>
  <si>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</si>
  <si>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</si>
  <si>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</si>
  <si>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</si>
  <si>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</si>
  <si>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</si>
  <si>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</si>
  <si>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</si>
  <si>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</si>
  <si>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</si>
  <si>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</si>
  <si>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</si>
  <si>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</si>
  <si>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</si>
  <si>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</si>
  <si>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</si>
  <si>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</si>
  <si>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</si>
  <si>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</si>
  <si>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</si>
  <si>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</si>
  <si>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</si>
  <si>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</si>
  <si>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</si>
  <si>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</si>
  <si>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</si>
  <si>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</si>
  <si>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</si>
  <si>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</si>
  <si>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</si>
  <si>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</si>
  <si>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</si>
  <si>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</si>
  <si>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</si>
  <si>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</si>
  <si>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</si>
  <si>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</si>
  <si>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</si>
  <si>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</si>
  <si>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</si>
  <si>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</si>
  <si>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</si>
  <si>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</si>
  <si>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</si>
  <si>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</si>
  <si>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</si>
  <si>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</si>
  <si>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</si>
  <si>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</si>
  <si>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</si>
  <si>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</si>
  <si>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</si>
  <si>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</si>
  <si>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</si>
  <si>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</si>
  <si>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</si>
  <si>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</si>
  <si>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</si>
  <si>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</si>
  <si>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</si>
  <si>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</si>
  <si>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</si>
  <si>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</si>
  <si>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</si>
  <si>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</si>
  <si>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</si>
  <si>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</si>
  <si>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</si>
  <si>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</si>
  <si>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</si>
  <si>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</si>
  <si>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</si>
  <si>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</si>
  <si>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</si>
  <si>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</si>
  <si>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</si>
  <si>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</si>
  <si>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</si>
  <si>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</si>
  <si>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</si>
  <si>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</si>
  <si>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</si>
  <si>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</si>
  <si>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</si>
  <si>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</si>
  <si>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</si>
  <si>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</si>
  <si>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</si>
  <si>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</si>
  <si>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</si>
  <si>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</si>
  <si>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</si>
  <si>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</si>
  <si>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</si>
  <si>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</si>
  <si>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</si>
  <si>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</si>
  <si>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</si>
  <si>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</si>
  <si>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</si>
  <si>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</si>
  <si>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</si>
  <si>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</si>
  <si>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</si>
  <si>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</si>
  <si>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</si>
  <si>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</si>
  <si>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</si>
  <si>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</si>
  <si>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</si>
  <si>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</si>
  <si>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</si>
  <si>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</si>
  <si>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</si>
  <si>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</si>
  <si>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</si>
  <si>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</si>
  <si>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</si>
  <si>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</si>
  <si>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</si>
  <si>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</si>
  <si>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</si>
  <si>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</si>
  <si>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</si>
  <si>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</si>
  <si>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</si>
  <si>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</si>
  <si>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</si>
  <si>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</si>
  <si>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</si>
  <si>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</si>
  <si>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</si>
  <si>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</si>
  <si>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</si>
  <si>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</si>
  <si>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</si>
  <si>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</si>
  <si>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</si>
  <si>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</si>
  <si>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</si>
  <si>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</si>
  <si>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</si>
  <si>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</si>
  <si>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</si>
  <si>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</si>
  <si>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</si>
  <si>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</si>
  <si>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</si>
  <si>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</si>
  <si>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</si>
  <si>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</si>
  <si>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</si>
  <si>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</si>
  <si>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</si>
  <si>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</si>
  <si>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</si>
  <si>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</si>
  <si>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</si>
  <si>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</si>
  <si>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</si>
  <si>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</si>
  <si>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</si>
  <si>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</si>
  <si>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</si>
  <si>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</si>
  <si>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</si>
  <si>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</si>
  <si>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</si>
  <si>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</si>
  <si>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</si>
  <si>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</si>
  <si>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</si>
  <si>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</si>
  <si>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</si>
  <si>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</si>
  <si>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</si>
  <si>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</si>
  <si>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</si>
  <si>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</si>
  <si>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</si>
  <si>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</si>
  <si>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</si>
  <si>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</si>
  <si>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</si>
  <si>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</si>
  <si>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</si>
  <si>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</si>
  <si>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</si>
  <si>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</si>
  <si>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</si>
  <si>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</si>
  <si>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</si>
  <si>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</si>
  <si>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</si>
  <si>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</si>
  <si>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</si>
  <si>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</si>
  <si>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</si>
  <si>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</si>
  <si>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</si>
  <si>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</si>
  <si>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</si>
  <si>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</si>
  <si>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</si>
  <si>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</si>
  <si>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</si>
  <si>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</si>
  <si>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</si>
  <si>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</si>
  <si>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</si>
  <si>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</si>
  <si>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</si>
  <si>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</si>
  <si>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</si>
  <si>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</si>
  <si>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</si>
  <si>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</si>
  <si>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</si>
  <si>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</si>
  <si>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</si>
  <si>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</si>
  <si>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</si>
  <si>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</si>
  <si>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</si>
  <si>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</si>
  <si>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</si>
  <si>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</si>
  <si>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</si>
  <si>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</si>
  <si>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</si>
  <si>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</si>
  <si>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</si>
  <si>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</si>
  <si>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</si>
  <si>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</si>
  <si>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</si>
  <si>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</si>
  <si>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</si>
  <si>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</si>
  <si>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</si>
  <si>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</si>
  <si>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</si>
  <si>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</si>
  <si>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</si>
  <si>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</si>
  <si>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</si>
  <si>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</si>
  <si>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</si>
  <si>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</si>
  <si>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</si>
  <si>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</si>
  <si>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</si>
  <si>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</si>
  <si>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</si>
  <si>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</si>
  <si>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</si>
  <si>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</si>
  <si>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</si>
  <si>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</si>
  <si>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</si>
  <si>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</si>
  <si>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</si>
  <si>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</si>
  <si>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</si>
  <si>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</si>
  <si>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</si>
  <si>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</si>
  <si>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</si>
  <si>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</si>
  <si>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</si>
  <si>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</si>
  <si>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</si>
  <si>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</si>
  <si>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</si>
  <si>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</si>
  <si>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</si>
  <si>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</si>
  <si>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</si>
  <si>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</si>
  <si>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</si>
  <si>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</si>
  <si>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</si>
  <si>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</si>
  <si>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</si>
  <si>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</si>
  <si>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</si>
  <si>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</si>
  <si>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</si>
  <si>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</si>
  <si>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</si>
  <si>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</si>
  <si>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</si>
  <si>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</si>
  <si>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</si>
  <si>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</si>
  <si>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</si>
  <si>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</si>
  <si>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</si>
  <si>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</si>
  <si>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</si>
  <si>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</si>
  <si>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</si>
  <si>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</si>
  <si>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</si>
  <si>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</si>
  <si>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</si>
  <si>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</si>
  <si>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</si>
  <si>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</si>
  <si>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</si>
  <si>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</si>
  <si>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</si>
  <si>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</si>
  <si>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</si>
  <si>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</si>
  <si>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</si>
  <si>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</si>
  <si>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</si>
  <si>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</si>
  <si>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</si>
  <si>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</si>
  <si>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</si>
  <si>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</si>
  <si>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</si>
  <si>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</si>
  <si>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</si>
  <si>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</si>
  <si>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</si>
  <si>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</si>
  <si>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</si>
  <si>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</si>
  <si>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</si>
  <si>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</si>
  <si>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</si>
  <si>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</si>
  <si>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</si>
  <si>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</si>
  <si>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</si>
  <si>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</si>
  <si>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</si>
  <si>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</si>
  <si>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</si>
  <si>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</si>
  <si>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</si>
  <si>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</si>
  <si>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</si>
  <si>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</si>
  <si>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</si>
  <si>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</si>
  <si>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</si>
  <si>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</si>
  <si>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</si>
  <si>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</si>
  <si>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</si>
  <si>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</si>
  <si>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</si>
  <si>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</si>
  <si>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</si>
  <si>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</si>
  <si>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</si>
  <si>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</si>
  <si>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</si>
  <si>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</si>
  <si>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</si>
  <si>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</si>
  <si>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</si>
  <si>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</si>
  <si>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</si>
  <si>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</si>
  <si>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</si>
  <si>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</si>
  <si>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</si>
  <si>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</si>
  <si>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</si>
  <si>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</si>
  <si>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</si>
  <si>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</si>
  <si>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</si>
  <si>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</si>
  <si>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</si>
  <si>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</si>
  <si>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</si>
  <si>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</si>
  <si>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</si>
  <si>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</si>
  <si>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</si>
  <si>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</si>
  <si>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</si>
  <si>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</si>
  <si>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</si>
  <si>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</si>
  <si>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</si>
  <si>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</si>
  <si>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</si>
  <si>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</si>
  <si>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</si>
  <si>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</si>
  <si>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</si>
  <si>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</si>
  <si>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</si>
  <si>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</si>
  <si>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</si>
  <si>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</si>
  <si>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</si>
  <si>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</si>
  <si>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</si>
  <si>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</si>
  <si>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</si>
  <si>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</si>
  <si>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</si>
  <si>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</si>
  <si>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</si>
  <si>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</si>
  <si>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</si>
  <si>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</si>
  <si>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</si>
  <si>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</si>
  <si>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</si>
  <si>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</si>
  <si>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</si>
  <si>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</si>
  <si>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</si>
  <si>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</si>
  <si>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</si>
  <si>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</si>
  <si>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</si>
  <si>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</si>
  <si>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</si>
  <si>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</si>
  <si>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</si>
  <si>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</si>
  <si>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</si>
  <si>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</si>
  <si>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</si>
  <si>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</si>
  <si>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</si>
  <si>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</si>
  <si>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</si>
  <si>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</si>
  <si>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</si>
  <si>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</si>
  <si>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</si>
  <si>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</si>
  <si>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</si>
  <si>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</si>
  <si>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</si>
  <si>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</si>
  <si>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</si>
  <si>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</si>
  <si>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</si>
  <si>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</si>
  <si>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</si>
  <si>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</si>
  <si>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</si>
  <si>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</si>
  <si>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</si>
  <si>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</si>
  <si>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</si>
  <si>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</si>
  <si>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</si>
  <si>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</si>
  <si>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</si>
  <si>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</si>
  <si>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</si>
  <si>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</si>
  <si>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</si>
  <si>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</si>
  <si>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</si>
  <si>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</si>
  <si>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</si>
  <si>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</si>
  <si>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</si>
  <si>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</si>
  <si>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</si>
  <si>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</si>
  <si>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</si>
  <si>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</si>
  <si>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</si>
  <si>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</si>
  <si>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</si>
  <si>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</si>
  <si>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</si>
  <si>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</si>
  <si>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</si>
  <si>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</si>
  <si>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</si>
  <si>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</si>
  <si>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</si>
  <si>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</si>
  <si>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</si>
  <si>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</si>
  <si>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</si>
  <si>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</si>
  <si>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</si>
  <si>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</si>
  <si>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</si>
  <si>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</si>
  <si>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</si>
  <si>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</si>
  <si>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</si>
  <si>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</si>
  <si>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</si>
  <si>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</si>
  <si>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</si>
  <si>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</si>
  <si>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</si>
  <si>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</si>
  <si>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</si>
  <si>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</si>
  <si>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</si>
  <si>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</si>
  <si>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</si>
  <si>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</si>
  <si>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</si>
  <si>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</si>
  <si>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</si>
  <si>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</si>
  <si>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</si>
  <si>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</si>
  <si>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</si>
  <si>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</si>
  <si>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</si>
  <si>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</si>
  <si>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</si>
  <si>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</si>
  <si>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</si>
  <si>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</si>
  <si>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</si>
  <si>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</si>
  <si>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</si>
  <si>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</si>
  <si>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</si>
  <si>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</si>
  <si>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</si>
  <si>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</si>
  <si>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</si>
  <si>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</si>
  <si>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</si>
  <si>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</si>
  <si>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</si>
  <si>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</si>
  <si>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</si>
  <si>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</si>
  <si>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</si>
  <si>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</si>
  <si>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</si>
  <si>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</si>
  <si>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</si>
  <si>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</si>
  <si>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</si>
  <si>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</si>
  <si>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</si>
  <si>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</si>
  <si>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</si>
  <si>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</si>
  <si>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</si>
  <si>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</si>
  <si>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</si>
  <si>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</si>
  <si>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</si>
  <si>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</si>
  <si>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</si>
  <si>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</si>
  <si>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</si>
  <si>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</si>
  <si>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</si>
  <si>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</si>
  <si>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</si>
  <si>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</si>
  <si>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</si>
  <si>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</si>
  <si>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</si>
  <si>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</si>
  <si>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</si>
  <si>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</si>
  <si>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</si>
  <si>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</si>
  <si>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</si>
  <si>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</si>
  <si>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</si>
  <si>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</si>
  <si>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</si>
  <si>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</si>
  <si>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</si>
  <si>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</si>
  <si>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</si>
  <si>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</si>
  <si>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</si>
  <si>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</si>
  <si>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</si>
  <si>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</si>
  <si>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</si>
  <si>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</si>
  <si>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</si>
  <si>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</si>
  <si>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</si>
  <si>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</si>
  <si>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</si>
  <si>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</si>
  <si>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</si>
  <si>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</si>
  <si>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</si>
  <si>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</si>
  <si>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</si>
  <si>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</si>
  <si>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</si>
  <si>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</si>
  <si>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</si>
  <si>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</si>
  <si>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</si>
  <si>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</si>
  <si>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</si>
  <si>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</si>
  <si>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</si>
  <si>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</si>
  <si>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</si>
  <si>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</si>
  <si>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</si>
  <si>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</si>
  <si>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</si>
  <si>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</si>
  <si>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</si>
  <si>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</si>
  <si>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</si>
  <si>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</si>
  <si>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</si>
  <si>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</si>
  <si>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</si>
  <si>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</si>
  <si>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</si>
  <si>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</si>
  <si>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</si>
  <si>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</si>
  <si>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</si>
  <si>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</si>
  <si>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</si>
  <si>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</si>
  <si>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</si>
  <si>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</si>
  <si>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</si>
  <si>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</si>
  <si>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</si>
  <si>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</si>
  <si>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</si>
  <si>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</si>
  <si>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</si>
  <si>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</si>
  <si>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</si>
  <si>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</si>
  <si>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</si>
  <si>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</si>
  <si>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</si>
  <si>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</si>
  <si>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</si>
  <si>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</si>
  <si>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</si>
  <si>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</si>
  <si>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</si>
  <si>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</si>
  <si>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</si>
  <si>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</si>
  <si>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</si>
  <si>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</si>
  <si>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</si>
  <si>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</si>
  <si>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</si>
  <si>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</si>
  <si>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</si>
  <si>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</si>
  <si>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</si>
  <si>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</si>
  <si>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</si>
  <si>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</si>
  <si>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</si>
  <si>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</si>
  <si>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</si>
  <si>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</si>
  <si>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</si>
  <si>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</si>
  <si>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</si>
  <si>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</si>
  <si>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</si>
  <si>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</si>
  <si>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</si>
  <si>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</si>
  <si>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</si>
  <si>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</si>
  <si>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</si>
  <si>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</si>
  <si>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</si>
  <si>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</si>
  <si>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</si>
  <si>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</si>
  <si>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</si>
  <si>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</si>
  <si>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</si>
  <si>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</si>
  <si>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</si>
  <si>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</si>
  <si>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</si>
  <si>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</si>
  <si>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</si>
  <si>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</si>
  <si>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</si>
  <si>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</si>
  <si>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</si>
  <si>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</si>
  <si>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</si>
  <si>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</si>
  <si>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</si>
  <si>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</si>
  <si>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</si>
  <si>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</si>
  <si>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</si>
  <si>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</si>
  <si>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</si>
  <si>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</si>
  <si>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</si>
  <si>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</si>
  <si>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</si>
  <si>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</si>
  <si>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</si>
  <si>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</si>
  <si>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</si>
  <si>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</si>
  <si>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</si>
  <si>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</si>
  <si>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</si>
  <si>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</si>
  <si>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</si>
  <si>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</si>
  <si>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</si>
  <si>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</si>
  <si>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</si>
  <si>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</si>
  <si>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</si>
  <si>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</si>
  <si>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</si>
  <si>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</si>
  <si>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</si>
  <si>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</si>
  <si>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</si>
  <si>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</si>
  <si>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</si>
  <si>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</si>
  <si>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</si>
  <si>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</si>
  <si>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</si>
  <si>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</si>
  <si>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</si>
  <si>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</si>
  <si>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</si>
  <si>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</si>
  <si>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</si>
  <si>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</si>
  <si>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</si>
  <si>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</si>
  <si>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</si>
  <si>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</si>
  <si>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</si>
  <si>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</si>
  <si>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</si>
  <si>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</si>
  <si>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</si>
  <si>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</si>
  <si>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</si>
  <si>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</si>
  <si>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</si>
  <si>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</si>
  <si>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</si>
  <si>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</si>
  <si>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</si>
  <si>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</si>
  <si>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</si>
  <si>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</si>
  <si>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</si>
  <si>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</si>
  <si>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</si>
  <si>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</si>
  <si>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</si>
  <si>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</si>
  <si>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</si>
  <si>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</si>
  <si>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</si>
  <si>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</si>
  <si>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</si>
  <si>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</si>
  <si>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</si>
  <si>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</si>
  <si>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</si>
  <si>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</si>
  <si>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</si>
  <si>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</si>
  <si>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</si>
  <si>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</si>
  <si>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</si>
  <si>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</si>
  <si>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</si>
  <si>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</si>
  <si>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</si>
  <si>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</si>
  <si>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</si>
  <si>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</si>
  <si>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</si>
  <si>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</si>
  <si>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</si>
  <si>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</si>
  <si>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</si>
  <si>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</si>
  <si>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</si>
  <si>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</si>
  <si>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</si>
  <si>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</si>
  <si>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</si>
  <si>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</si>
  <si>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</si>
  <si>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</si>
  <si>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</si>
  <si>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</si>
  <si>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</si>
  <si>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</si>
  <si>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</si>
  <si>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</si>
  <si>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</si>
  <si>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</si>
  <si>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</si>
  <si>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</si>
  <si>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</si>
  <si>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</si>
  <si>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</si>
  <si>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</si>
  <si>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</si>
  <si>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</si>
  <si>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</si>
  <si>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</si>
  <si>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</si>
  <si>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</si>
  <si>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</si>
  <si>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</si>
  <si>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</si>
  <si>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</si>
  <si>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</si>
  <si>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</si>
  <si>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</si>
  <si>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</si>
  <si>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</si>
  <si>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</si>
  <si>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</si>
  <si>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</si>
  <si>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</si>
  <si>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</si>
  <si>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</si>
  <si>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</si>
  <si>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</si>
  <si>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</si>
  <si>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</si>
  <si>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</si>
  <si>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</si>
  <si>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</si>
  <si>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</si>
  <si>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</si>
  <si>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</si>
  <si>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</si>
  <si>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</si>
  <si>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</si>
  <si>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</si>
  <si>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</si>
  <si>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</si>
  <si>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</si>
  <si>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</si>
  <si>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</si>
  <si>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</si>
  <si>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</si>
  <si>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</si>
  <si>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</si>
  <si>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</si>
  <si>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</si>
  <si>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</si>
  <si>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</si>
  <si>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</si>
  <si>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</si>
  <si>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</si>
  <si>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</si>
  <si>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</si>
  <si>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</si>
  <si>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</si>
  <si>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</si>
  <si>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</si>
  <si>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</si>
  <si>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</si>
  <si>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</si>
  <si>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</si>
  <si>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</si>
  <si>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</si>
  <si>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</si>
  <si>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</si>
  <si>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</si>
  <si>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</si>
  <si>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</si>
  <si>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</si>
  <si>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</si>
  <si>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</si>
  <si>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</si>
  <si>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</si>
  <si>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</si>
  <si>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</si>
  <si>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</si>
  <si>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</si>
  <si>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</si>
  <si>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</si>
  <si>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</si>
  <si>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</si>
  <si>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</si>
  <si>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</si>
  <si>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</si>
  <si>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</si>
  <si>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</si>
  <si>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</si>
  <si>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</si>
  <si>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</si>
  <si>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</si>
  <si>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</si>
  <si>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</si>
  <si>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</si>
  <si>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</si>
  <si>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</si>
  <si>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</si>
  <si>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</si>
  <si>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</si>
  <si>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</si>
  <si>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</si>
  <si>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</si>
  <si>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</si>
  <si>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</si>
  <si>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</si>
  <si>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</si>
  <si>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</si>
  <si>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</si>
  <si>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</si>
  <si>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</si>
  <si>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</si>
  <si>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</si>
  <si>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</si>
  <si>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</si>
  <si>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</si>
  <si>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</si>
  <si>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</si>
  <si>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</si>
  <si>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</si>
  <si>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</si>
  <si>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</si>
  <si>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</si>
  <si>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</si>
  <si>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</si>
  <si>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</si>
  <si>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</si>
  <si>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</si>
  <si>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</si>
  <si>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</si>
  <si>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</si>
  <si>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</si>
  <si>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</si>
  <si>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</si>
  <si>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</si>
  <si>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</si>
  <si>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</si>
  <si>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</si>
  <si>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</si>
  <si>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</si>
  <si>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</si>
  <si>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</si>
  <si>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</si>
  <si>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</si>
  <si>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</si>
  <si>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</si>
  <si>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</si>
  <si>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</si>
  <si>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</si>
  <si>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</si>
  <si>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</si>
  <si>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</si>
  <si>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</si>
  <si>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</si>
  <si>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</si>
  <si>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</si>
  <si>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</si>
  <si>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</si>
  <si>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</si>
  <si>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</si>
  <si>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</si>
  <si>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</si>
  <si>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</si>
  <si>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</si>
  <si>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</si>
  <si>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</si>
  <si>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</si>
  <si>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</si>
  <si>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</si>
  <si>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</si>
  <si>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</si>
  <si>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</si>
  <si>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</si>
  <si>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</si>
  <si>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</si>
  <si>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</si>
  <si>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</si>
  <si>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</si>
  <si>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</si>
  <si>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</si>
  <si>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</si>
  <si>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</si>
  <si>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</si>
  <si>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</si>
  <si>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</si>
  <si>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</si>
  <si>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</si>
  <si>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</si>
  <si>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</si>
  <si>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</si>
  <si>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</si>
  <si>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</si>
  <si>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</si>
  <si>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</si>
  <si>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</si>
  <si>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</si>
  <si>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</si>
  <si>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</si>
  <si>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</si>
  <si>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</si>
  <si>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</si>
  <si>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</si>
  <si>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</si>
  <si>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</si>
  <si>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</si>
  <si>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</si>
  <si>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</si>
  <si>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</si>
  <si>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</si>
  <si>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</si>
  <si>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</si>
  <si>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</si>
  <si>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</si>
  <si>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</si>
  <si>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</si>
  <si>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</si>
  <si>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</si>
  <si>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</si>
  <si>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</si>
  <si>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</si>
  <si>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</si>
  <si>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</si>
  <si>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</si>
  <si>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</si>
  <si>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</si>
  <si>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</si>
  <si>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</si>
  <si>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</si>
  <si>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</si>
  <si>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</si>
  <si>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</si>
  <si>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</si>
  <si>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</si>
  <si>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</si>
  <si>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</si>
  <si>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</si>
  <si>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</si>
  <si>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</si>
  <si>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</si>
  <si>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</si>
  <si>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</si>
  <si>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</si>
  <si>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</si>
  <si>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</si>
  <si>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</si>
  <si>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</si>
  <si>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</si>
  <si>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</si>
  <si>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</si>
  <si>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</si>
  <si>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</si>
  <si>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</si>
  <si>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</si>
  <si>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</si>
  <si>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</si>
  <si>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</si>
  <si>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</si>
  <si>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</si>
  <si>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</si>
  <si>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</si>
  <si>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</si>
  <si>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</si>
  <si>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</si>
  <si>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</si>
  <si>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</si>
  <si>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</si>
  <si>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</si>
  <si>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</si>
  <si>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</si>
  <si>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</si>
  <si>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</si>
  <si>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</si>
  <si>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</si>
  <si>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</si>
  <si>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</si>
  <si>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</si>
  <si>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</si>
  <si>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</si>
  <si>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</si>
  <si>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</si>
  <si>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</si>
  <si>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</si>
  <si>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</si>
  <si>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</si>
  <si>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</si>
  <si>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</si>
  <si>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</si>
  <si>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</si>
  <si>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</si>
  <si>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</si>
  <si>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</si>
  <si>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</si>
  <si>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</si>
  <si>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</si>
  <si>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</si>
  <si>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</si>
  <si>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</si>
  <si>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</si>
  <si>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</si>
  <si>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</si>
  <si>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</si>
  <si>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</si>
  <si>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</si>
  <si>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</si>
  <si>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</si>
  <si>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</si>
  <si>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</si>
  <si>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</si>
  <si>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</si>
  <si>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</si>
  <si>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</si>
  <si>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</si>
  <si>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</si>
  <si>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</si>
  <si>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</si>
  <si>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</si>
  <si>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</si>
  <si>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</si>
  <si>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</si>
  <si>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</si>
  <si>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</si>
  <si>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</si>
  <si>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</si>
  <si>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</si>
  <si>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</si>
  <si>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</si>
  <si>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</si>
  <si>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</si>
  <si>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</si>
  <si>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</si>
  <si>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</si>
  <si>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</si>
  <si>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</si>
  <si>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</si>
  <si>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</si>
  <si>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</si>
  <si>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</si>
  <si>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</si>
  <si>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</si>
  <si>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</si>
  <si>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</si>
  <si>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</si>
  <si>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</si>
  <si>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</si>
  <si>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</si>
  <si>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</si>
  <si>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</si>
  <si>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</si>
  <si>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</si>
  <si>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</si>
  <si>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</si>
  <si>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</si>
  <si>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</si>
  <si>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</si>
  <si>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</si>
  <si>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</si>
  <si>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</si>
  <si>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</si>
  <si>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</si>
  <si>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</si>
  <si>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</si>
  <si>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</si>
  <si>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</si>
  <si>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</si>
  <si>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</si>
  <si>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</si>
  <si>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</si>
  <si>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</si>
  <si>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</si>
  <si>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</si>
  <si>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</si>
  <si>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</si>
  <si>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</si>
  <si>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</si>
  <si>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</si>
  <si>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</si>
  <si>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</si>
  <si>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</si>
  <si>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</si>
  <si>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</si>
  <si>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</si>
  <si>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</si>
  <si>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</si>
  <si>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</si>
  <si>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</si>
  <si>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</si>
  <si>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</si>
  <si>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</si>
  <si>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</si>
  <si>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</si>
  <si>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</si>
  <si>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</si>
  <si>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</si>
  <si>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</si>
  <si>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</si>
  <si>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</si>
  <si>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</si>
  <si>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</si>
  <si>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</si>
  <si>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</si>
  <si>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</si>
  <si>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</si>
  <si>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</si>
  <si>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</si>
  <si>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</si>
  <si>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</si>
  <si>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</si>
  <si>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</si>
  <si>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</si>
  <si>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</si>
  <si>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</si>
  <si>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</si>
  <si>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</si>
  <si>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</si>
  <si>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</si>
  <si>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</si>
  <si>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</si>
  <si>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</si>
  <si>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</si>
  <si>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</si>
  <si>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</si>
  <si>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</si>
  <si>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</si>
  <si>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</si>
  <si>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</si>
  <si>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</si>
  <si>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</si>
  <si>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</si>
  <si>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</si>
  <si>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</si>
  <si>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</si>
  <si>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</si>
  <si>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</si>
  <si>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</si>
  <si>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</si>
  <si>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</si>
  <si>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</si>
  <si>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</si>
  <si>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</si>
  <si>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</si>
  <si>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</si>
  <si>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</si>
  <si>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</si>
  <si>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</si>
  <si>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</si>
  <si>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</si>
  <si>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</si>
  <si>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</si>
  <si>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</si>
  <si>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</si>
  <si>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</si>
  <si>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</si>
  <si>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</si>
  <si>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</si>
  <si>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</si>
  <si>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</si>
  <si>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</si>
  <si>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</si>
  <si>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</si>
  <si>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</si>
  <si>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</si>
  <si>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</si>
  <si>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</si>
  <si>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</si>
  <si>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</si>
  <si>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</si>
  <si>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</si>
  <si>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</si>
  <si>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</si>
  <si>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</si>
  <si>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</si>
  <si>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</si>
  <si>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</si>
  <si>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</si>
  <si>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</si>
  <si>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</si>
  <si>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</si>
  <si>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</si>
  <si>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</si>
  <si>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</si>
  <si>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</si>
  <si>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</si>
  <si>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</si>
  <si>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</si>
  <si>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</si>
  <si>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</si>
  <si>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</si>
  <si>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</si>
  <si>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</si>
  <si>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</si>
  <si>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</si>
  <si>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</si>
  <si>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</si>
  <si>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</si>
  <si>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</si>
  <si>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</si>
  <si>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</si>
  <si>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</si>
  <si>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</si>
  <si>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</si>
  <si>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</si>
  <si>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</si>
  <si>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</si>
  <si>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</si>
  <si>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</si>
  <si>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</si>
  <si>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</si>
  <si>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</si>
  <si>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</si>
  <si>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</si>
  <si>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</si>
  <si>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</si>
  <si>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</si>
  <si>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</si>
  <si>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</si>
  <si>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</si>
  <si>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</si>
  <si>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</si>
  <si>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</si>
  <si>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</si>
  <si>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</si>
  <si>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</si>
  <si>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</si>
  <si>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</si>
  <si>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</si>
  <si>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</si>
  <si>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</si>
  <si>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</si>
  <si>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</si>
  <si>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</si>
  <si>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</si>
  <si>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</si>
  <si>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</si>
  <si>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</si>
  <si>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</si>
  <si>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</si>
  <si>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</si>
  <si>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</si>
  <si>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</si>
  <si>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</si>
  <si>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</si>
  <si>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</si>
  <si>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</si>
  <si>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</si>
  <si>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</si>
  <si>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</si>
  <si>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</si>
  <si>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</si>
  <si>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</si>
  <si>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</si>
  <si>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</si>
  <si>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</si>
  <si>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</si>
  <si>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</si>
  <si>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</si>
  <si>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</si>
  <si>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</si>
  <si>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</si>
  <si>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</si>
  <si>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</si>
  <si>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</si>
  <si>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</si>
  <si>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</si>
  <si>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</si>
  <si>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</si>
  <si>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</si>
  <si>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</si>
  <si>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</si>
  <si>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</si>
  <si>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</si>
  <si>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</si>
  <si>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</si>
  <si>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</si>
  <si>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</si>
  <si>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</si>
  <si>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</si>
  <si>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</si>
  <si>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</si>
  <si>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</si>
  <si>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</si>
  <si>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</si>
  <si>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</si>
  <si>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</si>
  <si>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</si>
  <si>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</si>
  <si>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</si>
  <si>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</si>
  <si>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</si>
  <si>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</si>
  <si>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</si>
  <si>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</si>
  <si>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</si>
  <si>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</si>
  <si>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</si>
  <si>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</si>
  <si>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</si>
  <si>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</si>
  <si>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</si>
  <si>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</si>
  <si>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</si>
  <si>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</si>
  <si>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</si>
  <si>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</si>
  <si>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</si>
  <si>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</si>
  <si>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</si>
  <si>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</si>
  <si>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</si>
  <si>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</si>
  <si>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</si>
  <si>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</si>
  <si>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</si>
  <si>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</si>
  <si>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</si>
  <si>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</si>
  <si>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</si>
  <si>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</si>
  <si>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</si>
  <si>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</si>
  <si>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</si>
  <si>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</si>
  <si>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</si>
  <si>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</si>
  <si>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</si>
  <si>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</si>
  <si>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</si>
  <si>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</si>
  <si>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</si>
  <si>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</si>
  <si>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</si>
  <si>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</si>
  <si>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</si>
  <si>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</si>
  <si>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</si>
  <si>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</si>
  <si>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</si>
  <si>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</si>
  <si>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</si>
  <si>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</si>
  <si>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</si>
  <si>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</si>
  <si>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</si>
  <si>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</si>
  <si>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</si>
  <si>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</si>
  <si>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</si>
  <si>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</si>
  <si>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</si>
  <si>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</si>
  <si>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</si>
  <si>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</si>
  <si>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</si>
  <si>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</si>
  <si>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</si>
  <si>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</si>
  <si>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</si>
  <si>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</si>
  <si>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</si>
  <si>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</si>
  <si>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</si>
  <si>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</si>
  <si>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</si>
  <si>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</si>
  <si>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</si>
  <si>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</si>
  <si>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</si>
  <si>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</si>
  <si>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</si>
  <si>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</si>
  <si>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</si>
  <si>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</si>
  <si>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</si>
  <si>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</si>
  <si>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</si>
  <si>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</si>
  <si>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</si>
  <si>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</si>
  <si>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</si>
  <si>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</si>
  <si>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</si>
  <si>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</si>
  <si>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</si>
  <si>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</si>
  <si>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</si>
  <si>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</si>
  <si>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</si>
  <si>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</si>
  <si>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</si>
  <si>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</si>
  <si>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</si>
  <si>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</si>
  <si>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</si>
  <si>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</si>
  <si>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</si>
  <si>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</si>
  <si>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</si>
  <si>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</si>
  <si>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</si>
  <si>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</si>
  <si>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</si>
  <si>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</si>
  <si>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</si>
  <si>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</si>
  <si>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</si>
  <si>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</si>
  <si>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</si>
  <si>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</si>
  <si>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</si>
  <si>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</si>
  <si>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</si>
  <si>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</si>
  <si>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</si>
  <si>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</si>
  <si>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</si>
  <si>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</si>
  <si>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</si>
  <si>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</si>
  <si>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</si>
  <si>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</si>
  <si>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</si>
  <si>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</si>
  <si>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</si>
  <si>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</si>
  <si>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</si>
  <si>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</si>
  <si>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</si>
  <si>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</si>
  <si>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</si>
  <si>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</si>
  <si>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</si>
  <si>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</si>
  <si>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</si>
  <si>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</si>
  <si>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</si>
  <si>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</si>
  <si>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</si>
  <si>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</si>
  <si>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</si>
  <si>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</si>
  <si>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</si>
  <si>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</si>
  <si>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</si>
  <si>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</si>
  <si>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</si>
  <si>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</si>
  <si>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</si>
  <si>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</si>
  <si>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</si>
  <si>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</si>
  <si>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</si>
  <si>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</si>
  <si>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</si>
  <si>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</si>
  <si>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</si>
  <si>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</si>
  <si>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</si>
  <si>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</si>
  <si>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</si>
  <si>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</si>
  <si>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</si>
  <si>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</si>
  <si>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</si>
  <si>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</si>
  <si>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</si>
  <si>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</si>
  <si>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</si>
  <si>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</si>
  <si>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</si>
  <si>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</si>
  <si>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</si>
  <si>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</si>
  <si>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</si>
  <si>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</si>
  <si>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</si>
  <si>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</si>
  <si>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</si>
  <si>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</si>
  <si>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</si>
  <si>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</si>
  <si>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</si>
  <si>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</si>
  <si>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</si>
  <si>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</si>
  <si>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</si>
  <si>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</si>
  <si>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</si>
  <si>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</si>
  <si>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</si>
  <si>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</si>
  <si>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</si>
  <si>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</si>
  <si>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</si>
  <si>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</si>
  <si>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</si>
  <si>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</si>
  <si>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</si>
  <si>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</si>
  <si>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</si>
  <si>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</si>
  <si>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</si>
  <si>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</si>
  <si>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</si>
  <si>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</si>
  <si>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</si>
  <si>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</si>
  <si>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</si>
  <si>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</si>
  <si>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</si>
  <si>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</si>
  <si>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</si>
  <si>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</si>
  <si>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</si>
  <si>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</si>
  <si>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</si>
  <si>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</si>
  <si>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</si>
  <si>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</si>
  <si>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</si>
  <si>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</si>
  <si>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</si>
  <si>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</si>
  <si>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</si>
  <si>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</si>
  <si>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</si>
  <si>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</si>
  <si>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</si>
  <si>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</si>
  <si>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</si>
  <si>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</si>
  <si>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</si>
  <si>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</si>
  <si>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</si>
  <si>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</si>
  <si>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</si>
  <si>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</si>
  <si>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</si>
  <si>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</si>
  <si>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</si>
  <si>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</si>
  <si>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</si>
  <si>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</si>
  <si>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</si>
  <si>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</si>
  <si>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</si>
  <si>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</si>
  <si>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</si>
  <si>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</si>
  <si>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</si>
  <si>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</si>
  <si>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</si>
  <si>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</si>
  <si>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</si>
  <si>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</si>
  <si>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</si>
  <si>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</si>
  <si>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</si>
  <si>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</si>
  <si>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</si>
  <si>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</si>
  <si>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</si>
  <si>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</si>
  <si>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</si>
  <si>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</si>
  <si>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</si>
  <si>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</si>
  <si>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</si>
  <si>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</si>
  <si>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</si>
  <si>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</si>
  <si>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</si>
  <si>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</si>
  <si>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</si>
  <si>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</si>
  <si>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</si>
  <si>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</si>
  <si>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</si>
  <si>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</si>
  <si>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</si>
  <si>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</si>
  <si>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</si>
  <si>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</si>
  <si>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</si>
  <si>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</si>
  <si>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</si>
  <si>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</si>
  <si>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</si>
  <si>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</si>
  <si>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</si>
  <si>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</si>
  <si>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</si>
  <si>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</si>
  <si>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</si>
  <si>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</si>
  <si>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</si>
  <si>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</si>
  <si>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</si>
  <si>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</si>
  <si>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</si>
  <si>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</si>
  <si>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</si>
  <si>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</si>
  <si>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</si>
  <si>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</si>
  <si>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</si>
  <si>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</si>
  <si>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</si>
  <si>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</si>
  <si>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</si>
  <si>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</si>
  <si>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</si>
  <si>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</si>
  <si>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</si>
  <si>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</si>
  <si>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</si>
  <si>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</si>
  <si>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</si>
  <si>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</si>
  <si>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</si>
  <si>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</si>
  <si>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</si>
  <si>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</si>
  <si>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</si>
  <si>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</si>
  <si>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</si>
  <si>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</si>
  <si>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</si>
  <si>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</si>
  <si>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</si>
  <si>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</si>
  <si>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</si>
  <si>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</si>
  <si>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</si>
  <si>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</si>
  <si>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</si>
  <si>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</si>
  <si>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</si>
  <si>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</si>
  <si>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</si>
  <si>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</si>
  <si>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</si>
  <si>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</si>
  <si>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</si>
  <si>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</si>
  <si>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</si>
  <si>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</si>
  <si>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</si>
  <si>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</si>
  <si>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</si>
  <si>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</si>
  <si>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</si>
  <si>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</si>
  <si>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</si>
  <si>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</si>
  <si>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</si>
  <si>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</si>
  <si>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</si>
  <si>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</si>
  <si>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</si>
  <si>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</si>
  <si>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</si>
  <si>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</si>
  <si>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</si>
  <si>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</si>
  <si>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</si>
  <si>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</si>
  <si>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</si>
  <si>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</si>
  <si>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</si>
  <si>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</si>
  <si>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</si>
  <si>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</si>
  <si>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</si>
  <si>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</si>
  <si>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</si>
  <si>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</si>
  <si>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</si>
  <si>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</si>
  <si>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</si>
  <si>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</si>
  <si>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</si>
  <si>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</si>
  <si>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</si>
  <si>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</si>
  <si>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</si>
  <si>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</si>
  <si>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</si>
  <si>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</si>
  <si>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</si>
  <si>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</si>
  <si>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</si>
  <si>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</si>
  <si>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</si>
  <si>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</si>
  <si>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</si>
  <si>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</si>
  <si>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</si>
  <si>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</si>
  <si>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</si>
  <si>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</si>
  <si>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</si>
  <si>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</si>
  <si>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</si>
  <si>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</si>
  <si>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</si>
  <si>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</si>
  <si>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</si>
  <si>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</si>
  <si>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</si>
  <si>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</si>
  <si>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</si>
  <si>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</si>
  <si>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</si>
  <si>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</si>
  <si>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</si>
  <si>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</si>
  <si>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</si>
  <si>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</si>
  <si>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</si>
  <si>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</si>
  <si>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</si>
  <si>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</si>
  <si>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</si>
  <si>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</si>
  <si>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</si>
  <si>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</si>
  <si>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</si>
  <si>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</si>
  <si>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</si>
  <si>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</si>
  <si>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</si>
  <si>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</si>
  <si>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</si>
  <si>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</si>
  <si>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</si>
  <si>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</si>
  <si>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</si>
  <si>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</si>
  <si>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</si>
  <si>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</si>
  <si>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</si>
  <si>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</si>
  <si>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</si>
  <si>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</si>
  <si>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</si>
  <si>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</si>
  <si>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</si>
  <si>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</si>
  <si>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</si>
  <si>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</si>
  <si>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</si>
  <si>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</si>
  <si>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</si>
  <si>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</si>
  <si>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</si>
  <si>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</si>
  <si>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</si>
  <si>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</si>
  <si>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</si>
  <si>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</si>
  <si>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</si>
  <si>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</si>
  <si>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</si>
  <si>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</si>
  <si>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</si>
  <si>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</si>
  <si>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</si>
  <si>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</si>
  <si>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</si>
  <si>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</si>
  <si>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</si>
  <si>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</si>
  <si>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</si>
  <si>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</si>
  <si>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</si>
  <si>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</si>
  <si>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</si>
  <si>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</si>
  <si>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</si>
  <si>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</si>
  <si>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</si>
  <si>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</si>
  <si>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</si>
  <si>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</si>
  <si>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</si>
  <si>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</si>
  <si>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</si>
  <si>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</si>
  <si>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</si>
  <si>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</si>
  <si>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</si>
  <si>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</si>
  <si>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</si>
  <si>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</si>
  <si>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</si>
  <si>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</si>
  <si>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</si>
  <si>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</si>
  <si>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</si>
  <si>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</si>
  <si>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</si>
  <si>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</si>
  <si>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</si>
  <si>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</si>
  <si>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</si>
  <si>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</si>
  <si>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</si>
  <si>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</si>
  <si>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</si>
  <si>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</si>
  <si>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</si>
  <si>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</si>
  <si>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</si>
  <si>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</si>
  <si>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</si>
  <si>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</si>
  <si>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</si>
  <si>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</si>
  <si>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</si>
  <si>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</si>
  <si>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</si>
  <si>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</si>
  <si>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</si>
  <si>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</si>
  <si>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</si>
  <si>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</si>
  <si>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</si>
  <si>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</si>
  <si>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</si>
  <si>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</si>
  <si>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</si>
  <si>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</si>
  <si>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</si>
  <si>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</si>
  <si>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</si>
  <si>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</si>
  <si>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</si>
  <si>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</si>
  <si>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</si>
  <si>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</si>
  <si>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</si>
  <si>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</si>
  <si>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</si>
  <si>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</si>
  <si>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</si>
  <si>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</si>
  <si>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</si>
  <si>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</si>
  <si>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</si>
  <si>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</si>
  <si>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</si>
  <si>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</si>
  <si>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</si>
  <si>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</si>
  <si>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</si>
  <si>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</si>
  <si>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</si>
  <si>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</si>
  <si>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</si>
  <si>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</si>
  <si>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</si>
  <si>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</si>
  <si>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</si>
  <si>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</si>
  <si>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</si>
  <si>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</si>
  <si>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</si>
  <si>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</si>
  <si>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</si>
  <si>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</si>
  <si>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</si>
  <si>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</si>
  <si>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</si>
  <si>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</si>
  <si>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</si>
  <si>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</si>
  <si>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</si>
  <si>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</si>
  <si>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</si>
  <si>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</si>
  <si>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</si>
  <si>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</si>
  <si>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</si>
  <si>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</si>
  <si>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</si>
  <si>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</si>
  <si>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</si>
  <si>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</si>
  <si>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</si>
  <si>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</si>
  <si>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</si>
  <si>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</si>
  <si>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</si>
  <si>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</si>
  <si>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</si>
  <si>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</si>
  <si>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</si>
  <si>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</si>
  <si>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</si>
  <si>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</si>
  <si>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</si>
  <si>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</si>
  <si>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</si>
  <si>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</si>
  <si>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</si>
  <si>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</si>
  <si>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</si>
  <si>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</si>
  <si>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</si>
  <si>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</si>
  <si>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</si>
  <si>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</si>
  <si>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</si>
  <si>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</si>
  <si>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</si>
  <si>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</si>
  <si>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</si>
  <si>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</si>
  <si>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</si>
  <si>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</si>
  <si>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</si>
  <si>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</si>
  <si>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</si>
  <si>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</si>
  <si>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</si>
  <si>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</si>
  <si>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</si>
  <si>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</si>
  <si>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</si>
  <si>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</si>
  <si>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</si>
  <si>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</si>
  <si>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</si>
  <si>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</si>
  <si>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</si>
  <si>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</si>
  <si>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</si>
  <si>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</si>
  <si>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</si>
  <si>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</si>
  <si>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</si>
  <si>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</si>
  <si>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</si>
  <si>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</si>
  <si>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</si>
  <si>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</si>
  <si>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</si>
  <si>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</si>
  <si>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</si>
  <si>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</si>
  <si>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</si>
  <si>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</si>
  <si>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</si>
  <si>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</si>
  <si>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</si>
  <si>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</si>
  <si>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</si>
  <si>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</si>
  <si>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</si>
  <si>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</si>
  <si>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</si>
  <si>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</si>
  <si>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</si>
  <si>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</si>
  <si>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</si>
  <si>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</si>
  <si>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</si>
  <si>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</si>
  <si>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</si>
  <si>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</si>
  <si>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</si>
  <si>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</si>
  <si>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</si>
  <si>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</si>
  <si>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</si>
  <si>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</si>
  <si>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</si>
  <si>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</si>
  <si>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</si>
  <si>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</si>
  <si>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</si>
  <si>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</si>
  <si>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</si>
  <si>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</si>
  <si>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</si>
  <si>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</si>
  <si>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</si>
  <si>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</si>
  <si>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</si>
  <si>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</si>
  <si>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</si>
  <si>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</si>
  <si>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</si>
  <si>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</si>
  <si>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</si>
  <si>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</si>
  <si>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</si>
  <si>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</si>
  <si>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</si>
  <si>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</si>
  <si>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</si>
  <si>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</si>
  <si>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</si>
  <si>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</si>
  <si>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</si>
  <si>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</si>
  <si>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</si>
  <si>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</si>
  <si>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</si>
  <si>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</si>
  <si>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</si>
  <si>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</si>
  <si>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</si>
  <si>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</si>
  <si>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</si>
  <si>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</si>
  <si>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</si>
  <si>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</si>
  <si>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</si>
  <si>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</si>
  <si>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</si>
  <si>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</si>
  <si>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</si>
  <si>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</si>
  <si>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</si>
  <si>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</si>
  <si>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</si>
  <si>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</si>
  <si>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</si>
  <si>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</si>
  <si>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</si>
  <si>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</si>
  <si>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</si>
  <si>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</si>
  <si>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</si>
  <si>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</si>
  <si>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</si>
  <si>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</si>
  <si>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</si>
  <si>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</si>
  <si>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</si>
  <si>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</si>
  <si>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</si>
  <si>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</si>
  <si>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</si>
  <si>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</si>
  <si>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</si>
  <si>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</si>
  <si>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</si>
  <si>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</si>
  <si>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</si>
  <si>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</si>
  <si>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</si>
  <si>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</si>
  <si>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</si>
  <si>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</si>
  <si>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</si>
  <si>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</si>
  <si>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</si>
  <si>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</si>
  <si>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</si>
  <si>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</si>
  <si>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</si>
  <si>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</si>
  <si>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</si>
  <si>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</si>
  <si>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</si>
  <si>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</si>
  <si>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</si>
  <si>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</si>
  <si>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</si>
  <si>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</si>
  <si>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</si>
  <si>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</si>
  <si>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</si>
  <si>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</si>
  <si>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</si>
  <si>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</si>
  <si>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</si>
  <si>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</si>
  <si>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</si>
  <si>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</si>
  <si>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</si>
  <si>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</si>
  <si>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</si>
  <si>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</si>
  <si>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</si>
  <si>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</si>
  <si>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</si>
  <si>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</si>
  <si>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</si>
  <si>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</si>
  <si>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</si>
  <si>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</si>
  <si>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</si>
  <si>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</si>
  <si>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</si>
  <si>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</si>
  <si>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</si>
  <si>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</si>
  <si>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</si>
  <si>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</si>
  <si>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</si>
  <si>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</si>
  <si>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</si>
  <si>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</si>
  <si>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</si>
  <si>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</si>
  <si>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</si>
  <si>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</si>
  <si>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</si>
  <si>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</si>
  <si>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</si>
  <si>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</si>
  <si>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</si>
  <si>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</si>
  <si>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</si>
  <si>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</si>
  <si>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</si>
  <si>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</si>
  <si>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</si>
  <si>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</si>
  <si>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</si>
  <si>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</si>
  <si>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</si>
  <si>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</si>
  <si>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</si>
  <si>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</si>
  <si>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</si>
  <si>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</si>
  <si>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</si>
  <si>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</si>
  <si>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</si>
  <si>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</si>
  <si>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</si>
  <si>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</si>
  <si>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</si>
  <si>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</si>
  <si>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</si>
  <si>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</si>
  <si>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</si>
  <si>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</si>
  <si>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</si>
  <si>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</si>
  <si>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</si>
  <si>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</si>
  <si>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</si>
  <si>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</si>
  <si>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</si>
  <si>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</si>
  <si>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</si>
  <si>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</si>
  <si>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</si>
  <si>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</si>
  <si>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</si>
  <si>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</si>
  <si>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</si>
  <si>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</si>
  <si>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</si>
  <si>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</si>
  <si>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</si>
  <si>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</si>
  <si>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</si>
  <si>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</si>
  <si>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</si>
  <si>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</si>
  <si>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</si>
  <si>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</si>
  <si>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</si>
  <si>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</si>
  <si>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</si>
  <si>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</si>
  <si>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</si>
  <si>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</si>
  <si>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</si>
  <si>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</si>
  <si>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</si>
  <si>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</si>
  <si>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</si>
  <si>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</si>
  <si>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</si>
  <si>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</si>
  <si>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</si>
  <si>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</si>
  <si>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</si>
  <si>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</si>
  <si>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</si>
  <si>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</si>
  <si>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</si>
  <si>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</si>
  <si>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</si>
  <si>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</si>
  <si>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</si>
  <si>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</si>
  <si>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</si>
  <si>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</si>
  <si>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</si>
  <si>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</si>
  <si>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</si>
  <si>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</si>
  <si>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</si>
  <si>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</si>
  <si>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</si>
  <si>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</si>
  <si>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</si>
  <si>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</si>
  <si>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</si>
  <si>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</si>
  <si>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</si>
  <si>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</si>
  <si>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</si>
  <si>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</si>
  <si>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</si>
  <si>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</si>
  <si>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</si>
  <si>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</si>
  <si>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</si>
  <si>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</si>
  <si>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</si>
  <si>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</si>
  <si>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</si>
  <si>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</si>
  <si>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</si>
  <si>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</si>
  <si>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</si>
  <si>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</si>
  <si>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</si>
  <si>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</si>
  <si>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</si>
  <si>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</si>
  <si>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</si>
  <si>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</si>
  <si>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</si>
  <si>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</si>
  <si>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</si>
  <si>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</si>
  <si>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</si>
  <si>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</si>
  <si>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</si>
  <si>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</si>
  <si>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</si>
  <si>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</si>
  <si>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</si>
  <si>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</si>
  <si>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</si>
  <si>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</si>
  <si>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</si>
  <si>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</si>
  <si>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</si>
  <si>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</si>
  <si>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</si>
  <si>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</si>
  <si>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</si>
  <si>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</si>
  <si>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</si>
  <si>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</si>
  <si>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</si>
  <si>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</si>
  <si>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</si>
  <si>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</si>
  <si>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</si>
  <si>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</si>
  <si>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</si>
  <si>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</si>
  <si>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</si>
  <si>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</si>
  <si>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</si>
  <si>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</si>
  <si>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</si>
  <si>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</si>
  <si>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</si>
  <si>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</si>
  <si>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</si>
  <si>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</si>
  <si>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</si>
  <si>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</si>
  <si>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</si>
  <si>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</si>
  <si>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</si>
  <si>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</si>
  <si>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</si>
  <si>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</si>
  <si>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</si>
  <si>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</si>
  <si>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</si>
  <si>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</si>
  <si>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</si>
  <si>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</si>
  <si>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</si>
  <si>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</si>
  <si>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</si>
  <si>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</si>
  <si>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</si>
  <si>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</si>
  <si>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</si>
  <si>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</si>
  <si>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</si>
  <si>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</si>
  <si>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</si>
  <si>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</si>
  <si>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</si>
  <si>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</si>
  <si>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</si>
  <si>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</si>
  <si>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</si>
  <si>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</si>
  <si>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</si>
  <si>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</si>
  <si>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</si>
  <si>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</si>
  <si>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</si>
  <si>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</si>
  <si>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</si>
  <si>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</si>
  <si>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</si>
  <si>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</si>
  <si>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</si>
  <si>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</si>
  <si>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</si>
  <si>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</si>
  <si>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</si>
  <si>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</si>
  <si>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</si>
  <si>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</si>
  <si>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</si>
  <si>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</si>
  <si>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</si>
  <si>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</si>
  <si>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</si>
  <si>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</si>
  <si>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</si>
  <si>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</si>
  <si>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</si>
  <si>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</si>
  <si>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</si>
  <si>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</si>
  <si>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</si>
  <si>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</si>
  <si>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</si>
  <si>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</si>
  <si>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</si>
  <si>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</si>
  <si>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</si>
  <si>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</si>
  <si>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</si>
  <si>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</si>
  <si>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</si>
  <si>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</si>
  <si>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</si>
  <si>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</si>
  <si>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</si>
  <si>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</si>
  <si>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</si>
  <si>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</si>
  <si>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</si>
  <si>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</si>
  <si>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</si>
  <si>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</si>
  <si>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</si>
  <si>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</si>
  <si>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</si>
  <si>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</si>
  <si>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</si>
  <si>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</si>
  <si>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</si>
  <si>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</si>
  <si>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</si>
  <si>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</si>
  <si>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</si>
  <si>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</si>
  <si>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</si>
  <si>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</si>
  <si>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</si>
  <si>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</si>
  <si>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</si>
  <si>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</si>
  <si>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</si>
  <si>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</si>
  <si>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</si>
  <si>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</si>
  <si>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</si>
  <si>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</si>
  <si>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</si>
  <si>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</si>
  <si>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</si>
  <si>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</si>
  <si>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</si>
  <si>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</si>
  <si>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</si>
  <si>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</si>
  <si>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</si>
  <si>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</si>
  <si>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</si>
  <si>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</si>
  <si>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</si>
  <si>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</si>
  <si>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</si>
  <si>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</si>
  <si>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</si>
  <si>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</si>
  <si>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</si>
  <si>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</si>
  <si>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</si>
  <si>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</si>
  <si>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</si>
  <si>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</si>
  <si>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</si>
  <si>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</si>
  <si>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</si>
  <si>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</si>
  <si>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</si>
  <si>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</si>
  <si>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</si>
  <si>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</si>
  <si>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</si>
  <si>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</si>
  <si>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</si>
  <si>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</si>
  <si>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</si>
  <si>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</si>
  <si>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</si>
  <si>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</si>
  <si>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</si>
  <si>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</si>
  <si>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</si>
  <si>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</si>
  <si>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</si>
  <si>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</si>
  <si>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</si>
  <si>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</si>
  <si>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</si>
  <si>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</si>
  <si>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</si>
  <si>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</si>
  <si>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</si>
  <si>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</si>
  <si>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</si>
  <si>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</si>
  <si>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</si>
  <si>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</si>
  <si>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</si>
  <si>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</si>
  <si>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</si>
  <si>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</si>
  <si>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</si>
  <si>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</si>
  <si>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</si>
  <si>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</si>
  <si>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</si>
  <si>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</si>
  <si>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</si>
  <si>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</si>
  <si>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</si>
  <si>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</si>
  <si>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</si>
  <si>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</si>
  <si>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</si>
  <si>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</si>
  <si>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</si>
  <si>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</si>
  <si>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</si>
  <si>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</si>
  <si>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</si>
  <si>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</si>
  <si>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</si>
  <si>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</si>
  <si>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</si>
  <si>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</si>
  <si>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</si>
  <si>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</si>
  <si>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</si>
  <si>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</si>
  <si>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</si>
  <si>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</si>
  <si>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</si>
  <si>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</si>
  <si>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</si>
  <si>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</si>
  <si>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</si>
  <si>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</si>
  <si>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</si>
  <si>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</si>
  <si>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</si>
  <si>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</si>
  <si>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</si>
  <si>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</si>
  <si>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</si>
  <si>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</si>
  <si>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</si>
  <si>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</si>
  <si>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</si>
  <si>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</si>
  <si>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</si>
  <si>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</si>
  <si>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</si>
  <si>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</si>
  <si>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</si>
  <si>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</si>
  <si>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</si>
  <si>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</si>
  <si>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</si>
  <si>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</si>
  <si>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</si>
  <si>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</si>
  <si>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</si>
  <si>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</si>
  <si>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</si>
  <si>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</si>
  <si>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</si>
  <si>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</si>
  <si>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</si>
  <si>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</si>
  <si>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</si>
  <si>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</si>
  <si>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</si>
  <si>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</si>
  <si>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</si>
  <si>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</si>
  <si>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</si>
  <si>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</si>
  <si>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</si>
  <si>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</si>
  <si>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</si>
  <si>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</si>
  <si>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</si>
  <si>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</si>
  <si>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</si>
  <si>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</si>
  <si>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</si>
  <si>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</si>
  <si>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</si>
  <si>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</si>
  <si>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</si>
  <si>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</si>
  <si>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</si>
  <si>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</si>
  <si>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</si>
  <si>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</si>
  <si>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</si>
  <si>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</si>
  <si>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</si>
  <si>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</si>
  <si>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</si>
  <si>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</si>
  <si>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</si>
  <si>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</si>
  <si>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</si>
  <si>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</si>
  <si>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</si>
  <si>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</si>
  <si>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</si>
  <si>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</si>
  <si>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</si>
  <si>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</si>
  <si>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</si>
  <si>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</si>
  <si>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</si>
  <si>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</si>
  <si>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</si>
  <si>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</si>
  <si>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</si>
  <si>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</si>
  <si>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</si>
  <si>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</si>
  <si>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</si>
  <si>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</si>
  <si>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</si>
  <si>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</si>
  <si>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</si>
  <si>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</si>
  <si>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</si>
  <si>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</si>
  <si>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</si>
  <si>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</si>
  <si>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</si>
  <si>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</si>
  <si>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</si>
  <si>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</si>
  <si>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</si>
  <si>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</si>
  <si>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</si>
  <si>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</si>
  <si>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</si>
  <si>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</si>
  <si>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</si>
  <si>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</si>
  <si>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</si>
  <si>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</si>
  <si>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</si>
  <si>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</si>
  <si>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</si>
  <si>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</si>
  <si>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</si>
  <si>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</si>
  <si>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</si>
  <si>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</si>
  <si>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</si>
  <si>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</si>
  <si>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</si>
  <si>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</si>
  <si>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</si>
  <si>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</si>
  <si>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</si>
  <si>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</si>
  <si>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</si>
  <si>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</si>
  <si>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</si>
  <si>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</si>
  <si>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</si>
  <si>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</si>
  <si>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</si>
  <si>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</si>
  <si>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</si>
  <si>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</si>
  <si>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</si>
  <si>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</si>
  <si>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</si>
  <si>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</si>
  <si>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</si>
  <si>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</si>
  <si>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</si>
  <si>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</si>
  <si>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</si>
  <si>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</si>
  <si>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</si>
  <si>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</si>
  <si>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</si>
  <si>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</si>
  <si>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</si>
  <si>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</si>
  <si>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</si>
  <si>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</si>
  <si>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</si>
  <si>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</si>
  <si>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</si>
  <si>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</si>
  <si>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</si>
  <si>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</si>
  <si>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</si>
  <si>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</si>
  <si>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</si>
  <si>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</si>
  <si>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</si>
  <si>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</si>
  <si>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</si>
  <si>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</si>
  <si>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</si>
  <si>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</si>
  <si>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</si>
  <si>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</si>
  <si>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</si>
  <si>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</si>
  <si>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</si>
  <si>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</si>
  <si>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</si>
  <si>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</si>
  <si>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</si>
  <si>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</si>
  <si>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</si>
  <si>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</si>
  <si>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</si>
  <si>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</si>
  <si>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</si>
  <si>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</si>
  <si>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</si>
  <si>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</si>
  <si>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</si>
  <si>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</si>
  <si>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</si>
  <si>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</si>
  <si>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</si>
  <si>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</si>
  <si>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</si>
  <si>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</si>
  <si>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</si>
  <si>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</si>
  <si>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</si>
  <si>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</si>
  <si>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</si>
  <si>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</si>
  <si>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</si>
  <si>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</si>
  <si>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</si>
  <si>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</si>
  <si>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</si>
  <si>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</si>
  <si>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</si>
  <si>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</si>
  <si>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</si>
  <si>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</si>
  <si>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</si>
  <si>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</si>
  <si>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</si>
  <si>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</si>
  <si>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</si>
  <si>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</si>
  <si>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</si>
  <si>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</si>
  <si>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</si>
  <si>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</si>
  <si>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</si>
  <si>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</si>
  <si>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</si>
  <si>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</si>
  <si>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</si>
  <si>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</si>
  <si>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</si>
  <si>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</si>
  <si>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</si>
  <si>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</si>
  <si>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</si>
  <si>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</si>
  <si>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</si>
  <si>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</si>
  <si>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</si>
  <si>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</si>
  <si>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</si>
  <si>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</si>
  <si>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</si>
  <si>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</si>
  <si>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</si>
  <si>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</si>
  <si>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</si>
  <si>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</si>
  <si>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</si>
  <si>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</si>
  <si>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</si>
  <si>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</si>
  <si>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</si>
  <si>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</si>
  <si>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</si>
  <si>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</si>
  <si>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</si>
  <si>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</si>
  <si>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</si>
  <si>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</si>
  <si>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</si>
  <si>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</si>
  <si>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</si>
  <si>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</si>
  <si>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</si>
  <si>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</si>
  <si>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</si>
  <si>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</si>
  <si>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</si>
  <si>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</si>
  <si>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</si>
  <si>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</si>
  <si>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</si>
  <si>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</si>
  <si>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</si>
  <si>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</si>
  <si>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</si>
  <si>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</si>
  <si>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</si>
  <si>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</si>
  <si>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</si>
  <si>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</si>
  <si>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</si>
  <si>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</si>
  <si>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</si>
  <si>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</si>
  <si>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</si>
  <si>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</si>
  <si>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</si>
  <si>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</si>
  <si>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</si>
  <si>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</si>
  <si>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</si>
  <si>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</si>
  <si>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</si>
  <si>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</si>
  <si>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</si>
  <si>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</si>
  <si>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</si>
  <si>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</si>
  <si>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</si>
  <si>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</si>
  <si>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</si>
  <si>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</si>
  <si>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</si>
  <si>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</si>
  <si>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</si>
  <si>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</si>
  <si>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</si>
  <si>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</si>
  <si>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</si>
  <si>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</si>
  <si>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</si>
  <si>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</si>
  <si>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</si>
  <si>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</si>
  <si>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</si>
  <si>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</si>
  <si>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</si>
  <si>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</si>
  <si>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</si>
  <si>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</si>
  <si>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</si>
  <si>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</si>
  <si>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</si>
  <si>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</si>
  <si>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</si>
  <si>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</si>
  <si>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</si>
  <si>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</si>
  <si>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</si>
  <si>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</si>
  <si>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</si>
  <si>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</si>
  <si>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</si>
  <si>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</si>
  <si>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</si>
  <si>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</si>
  <si>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</si>
  <si>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</si>
  <si>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</si>
  <si>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</si>
  <si>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</si>
  <si>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</si>
  <si>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</si>
  <si>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</si>
  <si>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</si>
  <si>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</si>
  <si>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</si>
  <si>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</si>
  <si>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</si>
  <si>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</si>
  <si>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</si>
  <si>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</si>
  <si>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</si>
  <si>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</si>
  <si>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</si>
  <si>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</si>
  <si>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</si>
  <si>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</si>
  <si>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</si>
  <si>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</si>
  <si>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</si>
  <si>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</si>
  <si>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</si>
  <si>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</si>
  <si>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</si>
  <si>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</si>
  <si>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</si>
  <si>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</si>
  <si>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</si>
  <si>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</si>
  <si>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</si>
  <si>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</si>
  <si>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</si>
  <si>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</si>
  <si>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</si>
  <si>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</si>
  <si>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</si>
  <si>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</si>
  <si>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</si>
  <si>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</si>
  <si>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</si>
  <si>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</si>
  <si>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</si>
  <si>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</si>
  <si>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</si>
  <si>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</si>
  <si>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</si>
  <si>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</si>
  <si>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</si>
  <si>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</si>
  <si>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</si>
  <si>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</si>
  <si>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</si>
  <si>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</si>
  <si>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</si>
  <si>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</si>
  <si>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</si>
  <si>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</si>
  <si>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</si>
  <si>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</si>
  <si>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</si>
  <si>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</si>
  <si>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</si>
  <si>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</si>
  <si>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</si>
  <si>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</si>
  <si>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</si>
  <si>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</si>
  <si>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</si>
  <si>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</si>
  <si>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</si>
  <si>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</si>
  <si>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</si>
  <si>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</si>
  <si>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</si>
  <si>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</si>
  <si>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</si>
  <si>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</si>
  <si>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</si>
  <si>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</si>
  <si>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</si>
  <si>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</si>
  <si>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</si>
  <si>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</si>
  <si>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</si>
  <si>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</si>
  <si>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</si>
  <si>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</si>
  <si>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</si>
  <si>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</si>
  <si>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</si>
  <si>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</si>
  <si>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</si>
  <si>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</si>
  <si>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</si>
  <si>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</si>
  <si>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</si>
  <si>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</si>
  <si>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</si>
  <si>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</si>
  <si>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</si>
  <si>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</si>
  <si>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</si>
  <si>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</si>
  <si>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</si>
  <si>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</si>
  <si>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</si>
  <si>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</si>
  <si>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</si>
  <si>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</si>
  <si>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</si>
  <si>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</si>
  <si>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</si>
  <si>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</si>
  <si>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</si>
  <si>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</si>
  <si>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</si>
  <si>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</si>
  <si>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</si>
  <si>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</si>
  <si>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</si>
  <si>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</si>
  <si>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</si>
  <si>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</si>
  <si>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</si>
  <si>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</si>
  <si>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</si>
  <si>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</si>
  <si>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</si>
  <si>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</si>
  <si>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</si>
  <si>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</si>
  <si>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</si>
  <si>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</si>
  <si>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</si>
  <si>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</si>
  <si>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</si>
  <si>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</si>
  <si>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</si>
  <si>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</si>
  <si>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</si>
  <si>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</si>
  <si>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</si>
  <si>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</si>
  <si>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</si>
  <si>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</si>
  <si>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</si>
  <si>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</si>
  <si>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</si>
  <si>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</si>
  <si>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</si>
  <si>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</si>
  <si>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</si>
  <si>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</si>
  <si>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</si>
  <si>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</si>
  <si>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</si>
  <si>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</si>
  <si>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</si>
  <si>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</si>
  <si>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</si>
  <si>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</si>
  <si>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</si>
  <si>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</si>
  <si>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</si>
  <si>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</si>
  <si>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</si>
  <si>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</si>
  <si>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</si>
  <si>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</si>
  <si>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</si>
  <si>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</si>
  <si>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</si>
  <si>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</si>
  <si>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</si>
  <si>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</si>
  <si>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</si>
  <si>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</si>
  <si>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</si>
  <si>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</si>
  <si>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</si>
  <si>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</si>
  <si>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</si>
  <si>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</si>
  <si>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</si>
  <si>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</si>
  <si>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</si>
  <si>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</si>
  <si>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</si>
  <si>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</si>
  <si>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</si>
  <si>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</si>
  <si>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</si>
  <si>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</si>
  <si>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</si>
  <si>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</si>
  <si>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</si>
  <si>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</si>
  <si>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</si>
  <si>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</si>
  <si>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</si>
  <si>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</si>
  <si>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</si>
  <si>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</si>
  <si>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</si>
  <si>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</si>
  <si>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</si>
  <si>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</si>
  <si>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</si>
  <si>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</si>
  <si>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</si>
  <si>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</si>
  <si>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</si>
  <si>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</si>
  <si>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</si>
  <si>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</si>
  <si>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</si>
  <si>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</si>
  <si>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</si>
  <si>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</si>
  <si>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</si>
  <si>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</si>
  <si>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</si>
  <si>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</si>
  <si>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</si>
  <si>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</si>
  <si>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</si>
  <si>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</si>
  <si>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</si>
  <si>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</si>
  <si>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</si>
  <si>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</si>
  <si>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</si>
  <si>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</si>
  <si>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</si>
  <si>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</si>
  <si>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</si>
  <si>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</si>
  <si>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</si>
  <si>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</si>
  <si>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</si>
  <si>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</si>
  <si>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</si>
  <si>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</si>
  <si>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</si>
  <si>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</si>
  <si>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</si>
  <si>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</si>
  <si>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</si>
  <si>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</si>
  <si>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</si>
  <si>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</si>
  <si>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</si>
  <si>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</si>
  <si>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</si>
  <si>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</si>
  <si>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</si>
  <si>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</si>
  <si>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</si>
  <si>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</si>
  <si>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</si>
  <si>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</si>
  <si>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</si>
  <si>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</si>
  <si>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</si>
  <si>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</si>
  <si>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</si>
  <si>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</si>
  <si>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</si>
  <si>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</si>
  <si>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</si>
  <si>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</si>
  <si>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</si>
  <si>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</si>
  <si>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</si>
  <si>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</si>
  <si>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</si>
  <si>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</si>
  <si>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</si>
  <si>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</si>
  <si>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</si>
  <si>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</si>
  <si>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</si>
  <si>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</si>
  <si>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</si>
  <si>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</si>
  <si>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</si>
  <si>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</si>
  <si>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</si>
  <si>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</si>
  <si>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</si>
  <si>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</si>
  <si>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</si>
  <si>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</si>
  <si>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</si>
  <si>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</si>
  <si>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</si>
  <si>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</si>
  <si>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</si>
  <si>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</si>
  <si>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</si>
  <si>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</si>
  <si>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</si>
  <si>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</si>
  <si>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</si>
  <si>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</si>
  <si>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</si>
  <si>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</si>
  <si>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</si>
  <si>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</si>
  <si>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</si>
  <si>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</si>
  <si>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</si>
  <si>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</si>
  <si>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</si>
  <si>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</si>
  <si>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</si>
  <si>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</si>
  <si>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</si>
  <si>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</si>
  <si>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</si>
  <si>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</si>
  <si>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</si>
  <si>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</si>
  <si>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</si>
  <si>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</si>
  <si>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</si>
  <si>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</si>
  <si>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</si>
  <si>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</si>
  <si>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</si>
  <si>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</si>
  <si>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</si>
  <si>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</si>
  <si>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</si>
  <si>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</si>
  <si>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</si>
  <si>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</si>
  <si>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</si>
  <si>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</si>
  <si>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</si>
  <si>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</si>
  <si>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</si>
  <si>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</si>
  <si>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</si>
  <si>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</si>
  <si>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</si>
  <si>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</si>
  <si>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</si>
  <si>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</si>
  <si>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</si>
  <si>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</si>
  <si>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</si>
  <si>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</si>
  <si>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</si>
  <si>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</si>
  <si>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</si>
  <si>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</si>
  <si>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</si>
  <si>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</si>
  <si>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</si>
  <si>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</si>
  <si>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</si>
  <si>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</si>
  <si>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</si>
  <si>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</si>
  <si>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</si>
  <si>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</si>
  <si>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</si>
  <si>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</si>
  <si>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</si>
  <si>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</si>
  <si>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</si>
  <si>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</si>
  <si>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</si>
  <si>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</si>
  <si>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</si>
  <si>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</si>
  <si>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</si>
  <si>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</si>
  <si>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</si>
  <si>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</si>
  <si>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</si>
  <si>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</si>
  <si>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</si>
  <si>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</si>
  <si>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</si>
  <si>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</si>
  <si>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</si>
  <si>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</si>
  <si>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</si>
  <si>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</si>
  <si>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</si>
  <si>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</si>
  <si>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</si>
  <si>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</si>
  <si>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</si>
  <si>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</si>
  <si>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</si>
  <si>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</si>
  <si>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</si>
  <si>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</si>
  <si>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</si>
  <si>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</si>
  <si>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</si>
  <si>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</si>
  <si>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</si>
  <si>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</si>
  <si>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</si>
  <si>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</si>
  <si>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</si>
  <si>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</si>
  <si>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</si>
  <si>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</si>
  <si>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</si>
  <si>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</si>
  <si>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</si>
  <si>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</si>
  <si>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</si>
  <si>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</si>
  <si>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</si>
  <si>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</si>
  <si>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</si>
  <si>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</si>
  <si>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</si>
  <si>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</si>
  <si>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</si>
  <si>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</si>
  <si>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</si>
  <si>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</si>
  <si>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</si>
  <si>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</si>
  <si>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</si>
  <si>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</si>
  <si>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</si>
  <si>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</si>
  <si>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</si>
  <si>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</si>
  <si>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</si>
  <si>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</si>
  <si>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</si>
  <si>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</si>
  <si>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</si>
  <si>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</si>
  <si>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</si>
  <si>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</si>
  <si>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</si>
  <si>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</si>
  <si>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</si>
  <si>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</si>
  <si>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</si>
  <si>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</si>
  <si>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</si>
  <si>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</si>
  <si>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</si>
  <si>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</si>
  <si>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</si>
  <si>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</si>
  <si>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</si>
  <si>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</si>
  <si>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</si>
  <si>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</si>
  <si>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</si>
  <si>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</si>
  <si>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</si>
  <si>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</si>
  <si>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</si>
  <si>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</si>
  <si>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</si>
  <si>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</si>
  <si>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</si>
  <si>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</si>
  <si>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</si>
  <si>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</si>
  <si>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</si>
  <si>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</si>
  <si>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</si>
  <si>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</si>
  <si>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</si>
  <si>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</si>
  <si>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</si>
  <si>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</si>
  <si>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</si>
  <si>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</si>
  <si>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</si>
  <si>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</si>
  <si>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</si>
  <si>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</si>
  <si>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</si>
  <si>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</si>
  <si>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</si>
  <si>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</si>
  <si>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</si>
  <si>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</si>
  <si>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</si>
  <si>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</si>
  <si>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</si>
  <si>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</si>
  <si>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</si>
  <si>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</si>
  <si>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</si>
  <si>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</si>
  <si>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</si>
  <si>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</si>
  <si>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</si>
  <si>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</si>
  <si>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</si>
  <si>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</si>
  <si>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</si>
  <si>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</si>
  <si>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</si>
  <si>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</si>
  <si>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</si>
  <si>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</si>
  <si>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</si>
  <si>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</si>
  <si>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</si>
  <si>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</si>
  <si>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</si>
  <si>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</si>
  <si>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</si>
  <si>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</si>
  <si>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</si>
  <si>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</si>
  <si>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</si>
  <si>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</si>
  <si>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</si>
  <si>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</si>
  <si>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</si>
  <si>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</si>
  <si>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</si>
  <si>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</si>
  <si>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</si>
  <si>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</si>
  <si>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</si>
  <si>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</si>
  <si>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</si>
  <si>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</si>
  <si>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</si>
  <si>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</si>
  <si>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</si>
  <si>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</si>
  <si>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</si>
  <si>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</si>
  <si>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</si>
  <si>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</si>
  <si>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</si>
  <si>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</si>
  <si>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</si>
  <si>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</si>
  <si>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</si>
  <si>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</si>
  <si>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</si>
  <si>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</si>
  <si>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</si>
  <si>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</si>
  <si>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</si>
  <si>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</si>
  <si>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</si>
  <si>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</si>
  <si>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</si>
  <si>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</si>
  <si>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</si>
  <si>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</si>
  <si>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</si>
  <si>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</si>
  <si>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</si>
  <si>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</si>
  <si>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</si>
  <si>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</si>
  <si>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</si>
  <si>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</si>
  <si>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</si>
  <si>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</si>
  <si>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</si>
  <si>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</si>
  <si>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</si>
  <si>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</si>
  <si>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</si>
  <si>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</si>
  <si>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</si>
  <si>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</si>
  <si>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</si>
  <si>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</si>
  <si>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</si>
  <si>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</si>
  <si>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</si>
  <si>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</si>
  <si>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</si>
  <si>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</si>
  <si>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</si>
  <si>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</si>
  <si>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</si>
  <si>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</si>
  <si>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</si>
  <si>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</si>
  <si>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</si>
  <si>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</si>
  <si>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</si>
  <si>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</si>
  <si>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</si>
  <si>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</si>
  <si>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</si>
  <si>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</si>
  <si>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</si>
  <si>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</si>
  <si>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</si>
  <si>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</si>
  <si>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</si>
  <si>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</si>
  <si>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</si>
  <si>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</si>
  <si>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</si>
  <si>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</si>
  <si>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</si>
  <si>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</si>
  <si>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</si>
  <si>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</si>
  <si>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</si>
  <si>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</si>
  <si>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</si>
  <si>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</si>
  <si>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</si>
  <si>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</si>
  <si>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</si>
  <si>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</si>
  <si>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</si>
  <si>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</si>
  <si>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</si>
  <si>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</si>
  <si>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</si>
  <si>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</si>
  <si>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</si>
  <si>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</si>
  <si>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</si>
  <si>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</si>
  <si>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</si>
  <si>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</si>
  <si>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</si>
  <si>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</si>
  <si>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</si>
  <si>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</si>
  <si>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</si>
  <si>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</si>
  <si>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</si>
  <si>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</si>
  <si>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</si>
  <si>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</si>
  <si>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</si>
  <si>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</si>
  <si>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</si>
  <si>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</si>
  <si>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</si>
  <si>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</si>
  <si>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</si>
  <si>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</si>
  <si>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</si>
  <si>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</si>
  <si>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</si>
  <si>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</si>
  <si>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</si>
  <si>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</si>
  <si>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</si>
  <si>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</si>
  <si>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</si>
  <si>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</si>
  <si>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</si>
  <si>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</si>
  <si>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</si>
  <si>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</si>
  <si>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</si>
  <si>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</si>
  <si>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</si>
  <si>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</si>
  <si>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</si>
  <si>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</si>
  <si>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</si>
  <si>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</si>
  <si>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</si>
  <si>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</si>
  <si>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</si>
  <si>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</si>
  <si>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</si>
  <si>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</si>
  <si>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</si>
  <si>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</si>
  <si>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</si>
  <si>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</si>
  <si>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</si>
  <si>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</si>
  <si>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</si>
  <si>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</si>
  <si>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</si>
  <si>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</si>
  <si>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</si>
  <si>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</si>
  <si>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</si>
  <si>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</si>
  <si>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</si>
  <si>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</si>
  <si>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</si>
  <si>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</si>
  <si>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</si>
  <si>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</si>
  <si>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</si>
  <si>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</si>
  <si>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</si>
  <si>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</si>
  <si>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</si>
  <si>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</si>
  <si>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</si>
  <si>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</si>
  <si>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</si>
  <si>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</si>
  <si>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</si>
  <si>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</si>
  <si>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</si>
  <si>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</si>
  <si>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</si>
  <si>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</si>
  <si>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</si>
  <si>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</si>
  <si>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</si>
  <si>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</si>
  <si>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</si>
  <si>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</si>
  <si>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</si>
  <si>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</si>
  <si>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</si>
  <si>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</si>
  <si>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</si>
  <si>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</si>
  <si>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</si>
  <si>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</si>
  <si>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</si>
  <si>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</si>
  <si>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</si>
  <si>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</si>
  <si>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</si>
  <si>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</si>
  <si>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</si>
  <si>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</si>
  <si>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</si>
  <si>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</si>
  <si>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</si>
  <si>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</si>
  <si>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</si>
  <si>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</si>
  <si>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</si>
  <si>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</si>
  <si>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</si>
  <si>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</si>
  <si>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</si>
  <si>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</si>
  <si>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</si>
  <si>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</si>
  <si>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</si>
  <si>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</si>
  <si>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</si>
  <si>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</si>
  <si>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</si>
  <si>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</si>
  <si>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</si>
  <si>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</si>
  <si>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</si>
  <si>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</si>
  <si>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</si>
  <si>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</si>
  <si>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</si>
  <si>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</si>
  <si>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</si>
  <si>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</si>
  <si>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</si>
  <si>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</si>
  <si>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</si>
  <si>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</si>
  <si>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</si>
  <si>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</si>
  <si>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</si>
  <si>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</si>
  <si>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</si>
  <si>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</si>
  <si>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</si>
  <si>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</si>
  <si>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</si>
  <si>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</si>
  <si>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</si>
  <si>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</si>
  <si>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</si>
  <si>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</si>
  <si>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</si>
  <si>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</si>
  <si>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</si>
  <si>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</si>
  <si>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</si>
  <si>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</si>
  <si>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</si>
  <si>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</si>
  <si>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</si>
  <si>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</si>
  <si>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</si>
  <si>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</si>
  <si>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</si>
  <si>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</si>
  <si>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</si>
  <si>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</si>
  <si>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</si>
  <si>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</si>
  <si>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</si>
  <si>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</si>
  <si>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</si>
  <si>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</si>
  <si>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</si>
  <si>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</si>
  <si>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</si>
  <si>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</si>
  <si>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</si>
  <si>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</si>
  <si>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</si>
  <si>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</si>
  <si>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</si>
  <si>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</si>
  <si>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</si>
  <si>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</si>
  <si>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</si>
  <si>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</si>
  <si>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</si>
  <si>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</si>
  <si>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</si>
  <si>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</si>
  <si>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</si>
  <si>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</si>
  <si>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</si>
  <si>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</si>
  <si>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</si>
  <si>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</si>
  <si>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</si>
  <si>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</si>
  <si>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</si>
  <si>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</si>
  <si>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</si>
  <si>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</si>
  <si>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</si>
  <si>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</si>
  <si>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</si>
  <si>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</si>
  <si>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</si>
  <si>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</si>
  <si>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</si>
  <si>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</si>
  <si>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</si>
  <si>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</si>
  <si>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</si>
  <si>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</si>
  <si>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</si>
  <si>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</si>
  <si>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</si>
  <si>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</si>
  <si>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</si>
  <si>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</si>
  <si>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</si>
  <si>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</si>
  <si>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</si>
  <si>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</si>
  <si>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</si>
  <si>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</si>
  <si>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</si>
  <si>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</si>
  <si>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</si>
  <si>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</si>
  <si>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</si>
  <si>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</si>
  <si>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</si>
  <si>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</si>
  <si>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</si>
  <si>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</si>
  <si>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</si>
  <si>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</si>
  <si>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</si>
  <si>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</si>
  <si>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</si>
  <si>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</si>
  <si>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</si>
  <si>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</si>
  <si>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</si>
  <si>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</si>
  <si>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</si>
  <si>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</si>
  <si>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</si>
  <si>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</si>
  <si>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</si>
  <si>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</si>
  <si>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</si>
  <si>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</si>
  <si>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</si>
  <si>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</si>
  <si>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</si>
  <si>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</si>
  <si>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</si>
  <si>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</si>
  <si>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</si>
  <si>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</si>
  <si>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</si>
  <si>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</si>
  <si>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</si>
  <si>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</si>
  <si>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</si>
  <si>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</si>
  <si>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</si>
  <si>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</si>
  <si>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</si>
  <si>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</si>
  <si>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</si>
  <si>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</si>
  <si>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</si>
  <si>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</si>
  <si>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</si>
  <si>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</si>
  <si>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</si>
  <si>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</si>
  <si>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</si>
  <si>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</si>
  <si>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</si>
  <si>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</si>
  <si>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</si>
  <si>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</si>
  <si>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</si>
  <si>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</si>
  <si>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</si>
  <si>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</si>
  <si>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</si>
  <si>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</si>
  <si>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</si>
  <si>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</si>
  <si>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</si>
  <si>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</si>
  <si>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</si>
  <si>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</si>
  <si>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</si>
  <si>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</si>
  <si>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</si>
  <si>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</si>
  <si>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</si>
  <si>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</si>
  <si>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</si>
  <si>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</si>
  <si>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</si>
  <si>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</si>
  <si>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</si>
  <si>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</si>
  <si>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</si>
  <si>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</si>
  <si>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</si>
  <si>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</si>
  <si>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</si>
  <si>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</si>
  <si>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</si>
  <si>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</si>
  <si>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</si>
  <si>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</si>
  <si>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</si>
  <si>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</si>
  <si>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</si>
  <si>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</si>
  <si>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</si>
  <si>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</si>
  <si>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</si>
  <si>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</si>
  <si>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</si>
  <si>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</si>
  <si>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</si>
  <si>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</si>
  <si>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</si>
  <si>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</si>
  <si>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</si>
  <si>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</si>
  <si>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</si>
  <si>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</si>
  <si>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</si>
  <si>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</si>
  <si>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</si>
  <si>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</si>
  <si>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</si>
  <si>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</si>
  <si>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</si>
  <si>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</si>
  <si>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</si>
  <si>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</si>
  <si>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</si>
  <si>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</si>
  <si>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</si>
  <si>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</si>
  <si>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</si>
  <si>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</si>
  <si>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</si>
  <si>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</si>
  <si>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</si>
  <si>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</si>
  <si>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</si>
  <si>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</si>
  <si>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</si>
  <si>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</si>
  <si>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</si>
  <si>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</si>
  <si>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</si>
  <si>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</si>
  <si>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</si>
  <si>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</si>
  <si>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</si>
  <si>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</si>
  <si>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</si>
  <si>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</si>
  <si>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</si>
  <si>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</si>
  <si>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</si>
  <si>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</si>
  <si>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</si>
  <si>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</si>
  <si>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</si>
  <si>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</si>
  <si>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</si>
  <si>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</si>
  <si>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</si>
  <si>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</si>
  <si>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</si>
  <si>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</si>
  <si>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</si>
  <si>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</si>
  <si>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</si>
  <si>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</si>
  <si>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</si>
  <si>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</si>
  <si>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</si>
  <si>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</si>
  <si>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</si>
  <si>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</si>
  <si>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</si>
  <si>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</si>
  <si>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</si>
  <si>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</si>
  <si>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</si>
  <si>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</si>
  <si>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</si>
  <si>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</si>
  <si>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</si>
  <si>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</si>
  <si>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</si>
  <si>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</si>
  <si>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</si>
  <si>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</si>
  <si>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</si>
  <si>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</si>
  <si>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</si>
  <si>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</si>
  <si>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</si>
  <si>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</si>
  <si>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</si>
  <si>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</si>
  <si>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</si>
  <si>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</si>
  <si>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</si>
  <si>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</si>
  <si>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</si>
  <si>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</si>
  <si>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</si>
  <si>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</si>
  <si>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</si>
  <si>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</si>
  <si>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</si>
  <si>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</si>
  <si>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</si>
  <si>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</si>
  <si>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</si>
  <si>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</si>
  <si>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</si>
  <si>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</si>
  <si>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</si>
  <si>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</si>
  <si>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</si>
  <si>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</si>
  <si>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</si>
  <si>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</si>
  <si>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</si>
  <si>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</si>
  <si>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</si>
  <si>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</si>
  <si>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</si>
  <si>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</si>
  <si>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</si>
  <si>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</si>
  <si>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</si>
  <si>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</si>
  <si>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</si>
  <si>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</si>
  <si>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</si>
  <si>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</si>
  <si>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</si>
  <si>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</si>
  <si>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</si>
  <si>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</si>
  <si>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</si>
  <si>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</si>
  <si>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</si>
  <si>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</si>
  <si>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</si>
  <si>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</si>
  <si>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</si>
  <si>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</si>
  <si>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</si>
  <si>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</si>
  <si>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</si>
  <si>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</si>
  <si>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</si>
  <si>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</si>
  <si>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</si>
  <si>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</si>
  <si>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</si>
  <si>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</si>
  <si>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</si>
  <si>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</si>
  <si>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</si>
  <si>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</si>
  <si>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</si>
  <si>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</si>
  <si>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</si>
  <si>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</si>
  <si>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</si>
  <si>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</si>
  <si>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</si>
  <si>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</si>
  <si>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</si>
  <si>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</si>
  <si>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</si>
  <si>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</si>
  <si>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</si>
  <si>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</si>
  <si>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</si>
  <si>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</si>
  <si>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</si>
  <si>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</si>
  <si>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</si>
  <si>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</si>
  <si>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</si>
  <si>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</si>
  <si>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</si>
  <si>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</si>
  <si>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</si>
  <si>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</si>
  <si>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</si>
  <si>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</si>
  <si>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</si>
  <si>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</si>
  <si>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</si>
  <si>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</si>
  <si>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</si>
  <si>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</si>
  <si>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</si>
  <si>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</si>
  <si>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</si>
  <si>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</si>
  <si>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</si>
  <si>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</si>
  <si>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</si>
  <si>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</si>
  <si>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</si>
  <si>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</si>
  <si>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</si>
  <si>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</si>
  <si>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</si>
  <si>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</si>
  <si>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</si>
  <si>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</si>
  <si>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</si>
  <si>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</si>
  <si>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</si>
  <si>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</si>
  <si>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</si>
  <si>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</si>
  <si>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</si>
  <si>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</si>
  <si>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</si>
  <si>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</si>
  <si>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</si>
  <si>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</si>
  <si>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</si>
  <si>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</si>
  <si>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</si>
  <si>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</si>
  <si>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</si>
  <si>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</si>
  <si>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</si>
  <si>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</si>
  <si>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</si>
  <si>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</si>
  <si>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</si>
  <si>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</si>
  <si>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</si>
  <si>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</si>
  <si>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</si>
  <si>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</si>
  <si>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</si>
  <si>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</si>
  <si>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</si>
  <si>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</si>
  <si>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</si>
  <si>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</si>
  <si>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</si>
  <si>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</si>
  <si>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</si>
  <si>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</si>
  <si>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</si>
  <si>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</si>
  <si>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</si>
  <si>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</si>
  <si>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</si>
  <si>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</si>
  <si>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</si>
  <si>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</si>
  <si>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</si>
  <si>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</si>
  <si>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</si>
  <si>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</si>
  <si>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</si>
  <si>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</si>
  <si>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</si>
  <si>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</si>
  <si>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</si>
  <si>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</si>
  <si>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</si>
  <si>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</si>
  <si>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</si>
  <si>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</si>
  <si>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</si>
  <si>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</si>
  <si>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</si>
  <si>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</si>
  <si>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</si>
  <si>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</si>
  <si>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</si>
  <si>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</si>
  <si>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</si>
  <si>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</si>
  <si>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</si>
  <si>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</si>
  <si>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</si>
  <si>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</si>
  <si>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</si>
  <si>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</si>
  <si>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</si>
  <si>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</si>
  <si>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</si>
  <si>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</si>
  <si>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</si>
  <si>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</si>
  <si>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</si>
  <si>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</si>
  <si>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</si>
  <si>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</si>
  <si>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</si>
  <si>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</si>
  <si>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</si>
  <si>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</si>
  <si>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</si>
  <si>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</si>
  <si>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</si>
  <si>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</si>
  <si>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</si>
  <si>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</si>
  <si>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</si>
  <si>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</si>
  <si>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</si>
  <si>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</si>
  <si>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</si>
  <si>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</si>
  <si>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</si>
  <si>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</si>
  <si>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</si>
  <si>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</si>
  <si>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</si>
  <si>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</si>
  <si>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</si>
  <si>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</si>
  <si>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</si>
  <si>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</si>
  <si>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</si>
  <si>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</si>
  <si>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</si>
  <si>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</si>
  <si>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</si>
  <si>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</si>
  <si>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</si>
  <si>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</si>
  <si>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</si>
  <si>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</si>
  <si>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</si>
  <si>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</si>
  <si>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</si>
  <si>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</si>
  <si>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</si>
  <si>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</si>
  <si>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</si>
  <si>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</si>
  <si>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</si>
  <si>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</si>
  <si>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</si>
  <si>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</si>
  <si>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</si>
  <si>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</si>
  <si>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</si>
  <si>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</si>
  <si>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</si>
  <si>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</si>
  <si>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</si>
  <si>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</si>
  <si>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</si>
  <si>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</si>
  <si>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</si>
  <si>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</si>
  <si>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</si>
  <si>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</si>
  <si>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</si>
  <si>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</si>
  <si>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</si>
  <si>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</si>
  <si>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</si>
  <si>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</si>
  <si>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</si>
  <si>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</si>
  <si>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</si>
  <si>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</si>
  <si>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</si>
  <si>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</si>
  <si>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</si>
  <si>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</si>
  <si>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</si>
  <si>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</si>
  <si>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</si>
  <si>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</si>
  <si>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</si>
  <si>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</si>
  <si>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</si>
  <si>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</si>
  <si>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</si>
  <si>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</si>
  <si>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</si>
  <si>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</si>
  <si>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</si>
  <si>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</si>
  <si>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</si>
  <si>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</si>
  <si>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</si>
  <si>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</si>
  <si>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</si>
  <si>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</si>
  <si>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</si>
  <si>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</si>
  <si>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</si>
  <si>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</si>
  <si>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</si>
  <si>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</si>
  <si>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</si>
  <si>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</si>
  <si>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</si>
  <si>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</si>
  <si>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</si>
  <si>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</si>
  <si>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</si>
  <si>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</si>
  <si>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</si>
  <si>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</si>
  <si>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</si>
  <si>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</si>
  <si>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</si>
  <si>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</si>
  <si>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</si>
  <si>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</si>
  <si>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</si>
  <si>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</si>
  <si>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</si>
  <si>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</si>
  <si>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</si>
  <si>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</si>
  <si>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</si>
  <si>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</si>
  <si>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</si>
  <si>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</si>
  <si>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</si>
  <si>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</si>
  <si>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</si>
  <si>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</si>
  <si>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</si>
  <si>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</si>
  <si>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</si>
  <si>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</si>
  <si>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</si>
  <si>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</si>
  <si>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</si>
  <si>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</si>
  <si>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</si>
  <si>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</si>
  <si>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</si>
  <si>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</si>
  <si>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</si>
  <si>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</si>
  <si>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</si>
  <si>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</si>
  <si>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</si>
  <si>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</si>
  <si>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</si>
  <si>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</si>
  <si>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</si>
  <si>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</si>
  <si>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</si>
  <si>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</si>
  <si>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</si>
  <si>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</si>
  <si>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</si>
  <si>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</si>
  <si>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</si>
  <si>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</si>
  <si>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</si>
  <si>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</si>
  <si>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</si>
  <si>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</si>
  <si>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</si>
  <si>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</si>
  <si>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</si>
  <si>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</si>
  <si>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</si>
  <si>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</si>
  <si>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</si>
  <si>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</si>
  <si>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</si>
  <si>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</si>
  <si>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</si>
  <si>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</si>
  <si>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</si>
  <si>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</si>
  <si>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</si>
  <si>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</si>
  <si>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</si>
  <si>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</si>
  <si>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</si>
  <si>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</si>
  <si>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</si>
  <si>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</si>
  <si>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</si>
  <si>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</si>
  <si>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</si>
  <si>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</si>
  <si>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</si>
  <si>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</si>
  <si>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</si>
  <si>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</si>
  <si>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</si>
  <si>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</si>
  <si>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</si>
  <si>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</si>
  <si>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</si>
  <si>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</si>
  <si>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</si>
  <si>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</si>
  <si>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</si>
  <si>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</si>
  <si>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</si>
  <si>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</si>
  <si>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</si>
  <si>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</si>
  <si>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</si>
  <si>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</si>
  <si>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</si>
  <si>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</si>
  <si>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</si>
  <si>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</si>
  <si>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</si>
  <si>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</si>
  <si>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</si>
  <si>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</si>
  <si>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</si>
  <si>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</si>
  <si>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</si>
  <si>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</si>
  <si>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</si>
  <si>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</si>
  <si>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</si>
  <si>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</si>
  <si>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</si>
  <si>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</si>
  <si>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</si>
  <si>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</si>
  <si>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</si>
  <si>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</si>
  <si>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</si>
  <si>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</si>
  <si>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</si>
  <si>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</si>
  <si>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</si>
  <si>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</si>
  <si>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</si>
  <si>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</si>
  <si>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</si>
  <si>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</si>
  <si>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</si>
  <si>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</si>
  <si>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</si>
  <si>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</si>
  <si>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</si>
  <si>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</si>
  <si>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</si>
  <si>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</si>
  <si>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</si>
  <si>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</si>
  <si>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</si>
  <si>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</si>
  <si>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</si>
  <si>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</si>
  <si>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</si>
  <si>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</si>
  <si>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</si>
  <si>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</si>
  <si>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</si>
  <si>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</si>
  <si>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</si>
  <si>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</si>
  <si>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</si>
  <si>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</si>
  <si>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</si>
  <si>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</si>
  <si>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</si>
  <si>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</si>
  <si>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</si>
  <si>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</si>
  <si>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</si>
  <si>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</si>
  <si>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</si>
  <si>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</si>
  <si>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</si>
  <si>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</si>
  <si>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</si>
  <si>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</si>
  <si>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</si>
  <si>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</si>
  <si>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</si>
  <si>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</si>
  <si>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</si>
  <si>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</si>
  <si>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</si>
  <si>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</si>
  <si>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</si>
  <si>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</si>
  <si>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</si>
  <si>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</si>
  <si>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</si>
  <si>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</si>
  <si>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</si>
  <si>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</si>
  <si>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</si>
  <si>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</si>
  <si>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</si>
  <si>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</si>
  <si>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</si>
  <si>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</si>
  <si>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</si>
  <si>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</si>
  <si>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</si>
  <si>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</si>
  <si>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</si>
  <si>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</si>
  <si>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</si>
  <si>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</si>
  <si>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</si>
  <si>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</si>
  <si>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</si>
  <si>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</si>
  <si>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</si>
  <si>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</si>
  <si>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</si>
  <si>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</si>
  <si>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</si>
  <si>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</si>
  <si>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</si>
  <si>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</si>
  <si>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</si>
  <si>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</si>
  <si>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</si>
  <si>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</si>
  <si>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</si>
  <si>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</si>
  <si>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</si>
  <si>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</si>
  <si>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</si>
  <si>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</si>
  <si>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</si>
  <si>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</si>
  <si>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</si>
  <si>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</si>
  <si>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</si>
  <si>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</si>
  <si>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</si>
  <si>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</si>
  <si>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</si>
  <si>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</si>
  <si>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</si>
  <si>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</si>
  <si>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</si>
  <si>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</si>
  <si>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</si>
  <si>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</si>
  <si>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</si>
  <si>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</si>
  <si>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</si>
  <si>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</si>
  <si>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</si>
  <si>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</si>
  <si>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</si>
  <si>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</si>
  <si>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</si>
  <si>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</si>
  <si>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</si>
  <si>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</si>
  <si>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</si>
  <si>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</si>
  <si>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</si>
  <si>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</si>
  <si>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</si>
  <si>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</si>
  <si>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</si>
  <si>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</si>
  <si>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</si>
  <si>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</si>
  <si>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</si>
  <si>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</si>
  <si>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</si>
  <si>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</si>
  <si>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</si>
  <si>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</si>
  <si>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</si>
  <si>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</si>
  <si>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</si>
  <si>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</si>
  <si>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</si>
  <si>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</si>
  <si>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</si>
  <si>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</si>
  <si>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</si>
  <si>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</si>
  <si>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</si>
  <si>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</si>
  <si>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</si>
  <si>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</si>
  <si>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</si>
  <si>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</si>
  <si>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</si>
  <si>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</si>
  <si>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</si>
  <si>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</si>
  <si>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</si>
  <si>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</si>
  <si>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</si>
  <si>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</si>
  <si>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</si>
  <si>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</si>
  <si>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</si>
  <si>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</si>
  <si>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</si>
  <si>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</si>
  <si>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</si>
  <si>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</si>
  <si>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</si>
  <si>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</si>
  <si>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</si>
  <si>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</si>
  <si>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</si>
  <si>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</si>
  <si>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</si>
  <si>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</si>
  <si>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</si>
  <si>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</si>
  <si>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</si>
  <si>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</si>
  <si>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</si>
  <si>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</si>
  <si>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</si>
  <si>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</si>
  <si>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</si>
  <si>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</si>
  <si>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</si>
  <si>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</si>
  <si>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</si>
  <si>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</si>
  <si>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</si>
  <si>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</si>
  <si>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</si>
  <si>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</si>
  <si>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</si>
  <si>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</si>
  <si>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</si>
  <si>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</si>
  <si>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</si>
  <si>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</si>
  <si>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</si>
  <si>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</si>
  <si>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</si>
  <si>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</si>
  <si>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</si>
  <si>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</si>
  <si>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</si>
  <si>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</si>
  <si>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</si>
  <si>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</si>
  <si>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</si>
  <si>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</si>
  <si>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</si>
  <si>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</si>
  <si>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</si>
  <si>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</si>
  <si>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</si>
  <si>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</si>
  <si>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</si>
  <si>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</si>
  <si>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</si>
  <si>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</si>
  <si>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</si>
  <si>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</si>
  <si>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</si>
  <si>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</si>
  <si>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</si>
  <si>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</si>
  <si>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</si>
  <si>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</si>
  <si>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</si>
  <si>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</si>
  <si>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</si>
  <si>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</si>
  <si>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</si>
  <si>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</si>
  <si>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</si>
  <si>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</si>
  <si>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</si>
  <si>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</si>
  <si>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</si>
  <si>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</si>
  <si>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</si>
  <si>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</si>
  <si>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</si>
  <si>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</si>
  <si>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</si>
  <si>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</si>
  <si>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</si>
  <si>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</si>
  <si>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</si>
  <si>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</si>
  <si>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</si>
  <si>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</si>
  <si>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</si>
  <si>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</si>
  <si>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</si>
  <si>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</si>
  <si>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</si>
  <si>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</si>
  <si>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</si>
  <si>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</si>
  <si>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</si>
  <si>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</si>
  <si>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</si>
  <si>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</si>
  <si>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</si>
  <si>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</si>
  <si>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</si>
  <si>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</si>
  <si>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</si>
  <si>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</si>
  <si>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</si>
  <si>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</si>
  <si>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</si>
  <si>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</si>
  <si>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</si>
  <si>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</si>
  <si>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</si>
  <si>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</si>
  <si>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</si>
  <si>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</si>
  <si>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</si>
  <si>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</si>
  <si>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</si>
  <si>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</si>
  <si>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</si>
  <si>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</si>
  <si>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</si>
  <si>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</si>
  <si>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</si>
  <si>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</si>
  <si>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</si>
  <si>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</si>
  <si>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</si>
  <si>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</si>
  <si>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</si>
  <si>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</si>
  <si>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</si>
  <si>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</si>
  <si>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</si>
  <si>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</si>
  <si>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</si>
  <si>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</si>
  <si>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</si>
  <si>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</si>
  <si>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</si>
  <si>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</si>
  <si>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</si>
  <si>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</si>
  <si>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</si>
  <si>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</si>
  <si>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</si>
  <si>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</si>
  <si>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</si>
  <si>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</si>
  <si>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</si>
  <si>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</si>
  <si>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</si>
  <si>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</si>
  <si>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</si>
  <si>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</si>
  <si>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</si>
  <si>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</si>
  <si>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</si>
  <si>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</si>
  <si>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</si>
  <si>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</si>
  <si>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</si>
  <si>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</si>
  <si>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</si>
  <si>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</si>
  <si>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</si>
  <si>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</si>
  <si>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</si>
  <si>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</si>
  <si>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</si>
  <si>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</si>
  <si>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</si>
  <si>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</si>
  <si>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</si>
  <si>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</si>
  <si>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</si>
  <si>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</si>
  <si>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</si>
  <si>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</si>
  <si>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</si>
  <si>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</si>
  <si>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</si>
  <si>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</si>
  <si>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</si>
  <si>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</si>
  <si>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</si>
  <si>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</si>
  <si>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</si>
  <si>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</si>
  <si>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</si>
  <si>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</si>
  <si>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</si>
  <si>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</si>
  <si>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</si>
  <si>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</si>
  <si>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</si>
  <si>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</si>
  <si>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</si>
  <si>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</si>
  <si>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</si>
  <si>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</si>
  <si>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</si>
  <si>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</si>
  <si>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</si>
  <si>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</si>
  <si>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</si>
  <si>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</si>
  <si>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</si>
  <si>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</si>
  <si>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</si>
  <si>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</si>
  <si>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</si>
  <si>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</si>
  <si>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</si>
  <si>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</si>
  <si>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</si>
  <si>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</si>
  <si>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</si>
  <si>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</si>
  <si>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</si>
  <si>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</si>
  <si>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</si>
  <si>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</si>
  <si>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</si>
  <si>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</si>
  <si>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</si>
  <si>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</si>
  <si>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</si>
  <si>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</si>
  <si>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</si>
  <si>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</si>
  <si>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</si>
  <si>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</si>
  <si>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</si>
  <si>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</si>
  <si>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</si>
  <si>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</si>
  <si>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</si>
  <si>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</si>
  <si>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</si>
  <si>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</si>
  <si>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</si>
  <si>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</si>
  <si>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</si>
  <si>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</si>
  <si>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</si>
  <si>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</si>
  <si>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</si>
  <si>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</si>
  <si>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</si>
  <si>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</si>
  <si>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</si>
  <si>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</si>
  <si>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</si>
  <si>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</si>
  <si>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</si>
  <si>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</si>
  <si>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</si>
  <si>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</si>
  <si>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</si>
  <si>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</si>
  <si>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</si>
  <si>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</si>
  <si>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</si>
  <si>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</si>
  <si>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</si>
  <si>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</si>
  <si>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</si>
  <si>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</si>
  <si>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</si>
  <si>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</si>
  <si>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</si>
  <si>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</si>
  <si>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</si>
  <si>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</si>
  <si>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</si>
  <si>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</si>
  <si>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</si>
  <si>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</si>
  <si>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</si>
  <si>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</si>
  <si>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</si>
  <si>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</si>
  <si>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</si>
  <si>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</si>
  <si>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</si>
  <si>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</si>
  <si>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</si>
  <si>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</si>
  <si>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</si>
  <si>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</si>
  <si>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</si>
  <si>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</si>
  <si>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</si>
  <si>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</si>
  <si>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</si>
  <si>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</si>
  <si>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</si>
  <si>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</si>
  <si>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</si>
  <si>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</si>
  <si>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</si>
  <si>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</si>
  <si>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</si>
  <si>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</si>
  <si>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</si>
  <si>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</si>
  <si>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</si>
  <si>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</si>
  <si>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</si>
  <si>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</si>
  <si>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</si>
  <si>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</si>
  <si>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</si>
  <si>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</si>
  <si>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</si>
  <si>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</si>
  <si>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</si>
  <si>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</si>
  <si>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</si>
  <si>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</si>
  <si>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</si>
  <si>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</si>
  <si>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</si>
  <si>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</si>
  <si>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</si>
  <si>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</si>
  <si>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</si>
  <si>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</si>
  <si>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</si>
  <si>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</si>
  <si>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</si>
  <si>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</si>
  <si>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</si>
  <si>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</si>
  <si>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</si>
  <si>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</si>
  <si>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</si>
  <si>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</si>
  <si>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</si>
  <si>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</si>
  <si>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</si>
  <si>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</si>
  <si>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</si>
  <si>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</si>
  <si>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</si>
  <si>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</si>
  <si>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</si>
  <si>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</si>
  <si>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</si>
  <si>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</si>
  <si>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</si>
  <si>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</si>
  <si>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</si>
  <si>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</si>
  <si>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</si>
  <si>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</si>
  <si>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</si>
  <si>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</si>
  <si>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</si>
  <si>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</si>
  <si>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</si>
  <si>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</si>
  <si>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</si>
  <si>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</si>
  <si>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</si>
  <si>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</si>
  <si>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</si>
  <si>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</si>
  <si>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</si>
  <si>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</si>
  <si>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</si>
  <si>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</si>
  <si>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</si>
  <si>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</si>
  <si>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</si>
  <si>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</si>
  <si>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</si>
  <si>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</si>
  <si>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</si>
  <si>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</si>
  <si>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</si>
  <si>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</si>
  <si>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</si>
  <si>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</si>
  <si>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</si>
  <si>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</si>
  <si>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</si>
  <si>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</si>
  <si>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</si>
  <si>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</si>
  <si>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</si>
  <si>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</si>
  <si>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</si>
  <si>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</si>
  <si>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</si>
  <si>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</si>
  <si>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</si>
  <si>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</si>
  <si>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</si>
  <si>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</si>
  <si>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</si>
  <si>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</si>
  <si>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</si>
  <si>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</si>
  <si>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</si>
  <si>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</si>
  <si>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</si>
  <si>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</si>
  <si>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</si>
  <si>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</si>
  <si>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</si>
  <si>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</si>
  <si>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</si>
  <si>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</si>
  <si>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</si>
  <si>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</si>
  <si>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</si>
  <si>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</si>
  <si>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</si>
  <si>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</si>
  <si>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</si>
  <si>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</si>
  <si>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</si>
  <si>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</si>
  <si>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</si>
  <si>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</si>
  <si>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</si>
  <si>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</si>
  <si>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</si>
  <si>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</si>
  <si>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</si>
  <si>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</si>
  <si>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</si>
  <si>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</si>
  <si>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</si>
  <si>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</si>
  <si>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</si>
  <si>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</si>
  <si>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</si>
  <si>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</si>
  <si>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</si>
  <si>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</si>
  <si>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</si>
  <si>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</si>
  <si>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</si>
  <si>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</si>
  <si>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</si>
  <si>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</si>
  <si>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</si>
  <si>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</si>
  <si>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</si>
  <si>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</si>
  <si>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</si>
  <si>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</si>
  <si>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</si>
  <si>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</si>
  <si>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</si>
  <si>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</si>
  <si>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</si>
  <si>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</si>
  <si>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</si>
  <si>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</si>
  <si>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</si>
  <si>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</si>
  <si>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</si>
  <si>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</si>
  <si>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</si>
  <si>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</si>
  <si>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</si>
  <si>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</si>
  <si>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</si>
  <si>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</si>
  <si>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</si>
  <si>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</si>
  <si>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</si>
  <si>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</si>
  <si>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</si>
  <si>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</si>
  <si>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</si>
  <si>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</si>
  <si>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</si>
  <si>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</si>
  <si>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</si>
  <si>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</si>
  <si>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</si>
  <si>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</si>
  <si>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</si>
  <si>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</si>
  <si>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</si>
  <si>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</si>
  <si>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</si>
  <si>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</si>
  <si>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</si>
  <si>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</si>
  <si>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</si>
  <si>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</si>
  <si>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</si>
  <si>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</si>
  <si>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</si>
  <si>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</si>
  <si>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</si>
  <si>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</si>
  <si>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</si>
  <si>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</si>
  <si>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</si>
  <si>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</si>
  <si>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</si>
  <si>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</si>
  <si>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</si>
  <si>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</si>
  <si>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</si>
  <si>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</si>
  <si>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</si>
  <si>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</si>
  <si>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</si>
  <si>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</si>
  <si>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</si>
  <si>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</si>
  <si>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</si>
  <si>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</si>
  <si>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</si>
  <si>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</si>
  <si>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</si>
  <si>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</si>
  <si>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</si>
  <si>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</si>
  <si>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</si>
  <si>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</si>
  <si>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</si>
  <si>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</si>
  <si>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</si>
  <si>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</si>
  <si>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</si>
  <si>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</si>
  <si>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</si>
  <si>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</si>
  <si>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</si>
  <si>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</si>
  <si>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</si>
  <si>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</si>
  <si>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</si>
  <si>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</si>
  <si>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</si>
  <si>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</si>
  <si>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</si>
  <si>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</si>
  <si>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</si>
  <si>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</si>
  <si>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</si>
  <si>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</si>
  <si>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</si>
  <si>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</si>
  <si>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</si>
  <si>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</si>
  <si>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</si>
  <si>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</si>
  <si>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</si>
  <si>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</si>
  <si>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</si>
  <si>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</si>
  <si>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</si>
  <si>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</si>
  <si>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</si>
  <si>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</si>
  <si>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</si>
  <si>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</si>
  <si>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</si>
  <si>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</si>
  <si>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</si>
  <si>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</si>
  <si>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</si>
  <si>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</si>
  <si>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</si>
  <si>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</si>
  <si>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</si>
  <si>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</si>
  <si>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</si>
  <si>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</si>
  <si>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</si>
  <si>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</si>
  <si>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</si>
  <si>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</si>
  <si>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</si>
  <si>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</si>
  <si>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</si>
  <si>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</si>
  <si>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</si>
  <si>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</si>
  <si>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</si>
  <si>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</si>
  <si>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</si>
  <si>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</si>
  <si>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</si>
  <si>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</si>
  <si>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</si>
  <si>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</si>
  <si>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</si>
  <si>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</si>
  <si>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</si>
  <si>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</si>
  <si>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</si>
  <si>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</si>
  <si>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</si>
  <si>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</si>
  <si>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</si>
  <si>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</si>
  <si>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</si>
  <si>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</si>
  <si>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</si>
  <si>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</si>
  <si>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</si>
  <si>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</si>
  <si>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</si>
  <si>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</si>
  <si>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</si>
  <si>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</si>
  <si>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</si>
  <si>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</si>
  <si>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</si>
  <si>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</si>
  <si>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</si>
  <si>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</si>
  <si>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</si>
  <si>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</si>
  <si>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</si>
  <si>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</si>
  <si>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</si>
  <si>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</si>
  <si>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</si>
  <si>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</si>
  <si>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</si>
  <si>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</si>
  <si>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</si>
  <si>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</si>
  <si>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</si>
  <si>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</si>
  <si>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</si>
  <si>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</si>
  <si>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</si>
  <si>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</si>
  <si>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</si>
  <si>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</si>
  <si>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</si>
  <si>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</si>
  <si>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</si>
  <si>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</si>
  <si>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</si>
  <si>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</si>
  <si>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</si>
  <si>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</si>
  <si>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</si>
  <si>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</si>
  <si>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</si>
  <si>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</si>
  <si>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</si>
  <si>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</si>
  <si>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</si>
  <si>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</si>
  <si>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</si>
  <si>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</si>
  <si>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</si>
  <si>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</si>
  <si>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</si>
  <si>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</si>
  <si>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</si>
  <si>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</si>
  <si>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</si>
  <si>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</si>
  <si>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</si>
  <si>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</si>
  <si>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</si>
  <si>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</si>
  <si>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</si>
  <si>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</si>
  <si>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</si>
  <si>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</si>
  <si>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</si>
  <si>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</si>
  <si>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</si>
  <si>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</si>
  <si>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</si>
  <si>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</si>
  <si>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</si>
  <si>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</si>
  <si>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</si>
  <si>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</si>
  <si>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</si>
  <si>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</si>
  <si>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</si>
  <si>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</si>
  <si>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</si>
  <si>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</si>
  <si>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</si>
  <si>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</si>
  <si>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</si>
  <si>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</si>
  <si>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</si>
  <si>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</si>
  <si>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</si>
  <si>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</si>
  <si>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</si>
  <si>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</si>
  <si>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</si>
  <si>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</si>
  <si>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</si>
  <si>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</si>
  <si>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</si>
  <si>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</si>
  <si>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</si>
  <si>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</si>
  <si>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</si>
  <si>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</si>
  <si>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</si>
  <si>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</si>
  <si>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</si>
  <si>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</si>
  <si>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</si>
  <si>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</si>
  <si>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</si>
  <si>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</si>
  <si>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</si>
  <si>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</si>
  <si>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</si>
  <si>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</si>
  <si>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</si>
  <si>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</si>
  <si>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</si>
  <si>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</si>
  <si>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</si>
  <si>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</si>
  <si>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</si>
  <si>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</si>
  <si>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</si>
  <si>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</si>
  <si>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</si>
  <si>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</si>
  <si>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</si>
  <si>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</si>
  <si>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</si>
  <si>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</si>
  <si>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</si>
  <si>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</si>
  <si>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</si>
  <si>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</si>
  <si>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</si>
  <si>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</si>
  <si>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</si>
  <si>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</si>
  <si>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</si>
  <si>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</si>
  <si>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</si>
  <si>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</si>
  <si>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</si>
  <si>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</si>
  <si>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</si>
  <si>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</si>
  <si>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</si>
  <si>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</si>
  <si>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</si>
  <si>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</si>
  <si>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</si>
  <si>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</si>
  <si>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</si>
  <si>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</si>
  <si>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</si>
  <si>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</si>
  <si>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</si>
  <si>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</si>
  <si>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</si>
  <si>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</si>
  <si>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</si>
  <si>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</si>
  <si>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</si>
  <si>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</si>
  <si>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</si>
  <si>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</si>
  <si>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</si>
  <si>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</si>
  <si>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</si>
  <si>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</si>
  <si>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</si>
  <si>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</si>
  <si>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</si>
  <si>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</si>
  <si>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</si>
  <si>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</si>
  <si>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</si>
  <si>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</si>
  <si>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</si>
  <si>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</si>
  <si>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</si>
  <si>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</si>
  <si>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</si>
  <si>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</si>
  <si>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</si>
  <si>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</si>
  <si>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</si>
  <si>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</si>
  <si>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</si>
  <si>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</si>
  <si>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</si>
  <si>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</si>
  <si>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</si>
  <si>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</si>
  <si>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</si>
  <si>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</si>
  <si>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</si>
  <si>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</si>
  <si>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</si>
  <si>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</si>
  <si>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</si>
  <si>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</si>
  <si>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</si>
  <si>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</si>
  <si>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</si>
  <si>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</si>
  <si>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</si>
  <si>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</si>
  <si>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</si>
  <si>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</si>
  <si>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</si>
  <si>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</si>
  <si>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</si>
  <si>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</si>
  <si>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</si>
  <si>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</si>
  <si>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</si>
  <si>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</si>
  <si>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</si>
  <si>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</si>
  <si>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</si>
  <si>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</si>
  <si>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</si>
  <si>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</si>
  <si>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</si>
  <si>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</si>
  <si>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</si>
  <si>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</si>
  <si>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</si>
  <si>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</si>
  <si>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</si>
  <si>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</si>
  <si>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</si>
  <si>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</si>
  <si>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</si>
  <si>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</si>
  <si>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</si>
  <si>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</si>
  <si>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</si>
  <si>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</si>
  <si>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</si>
  <si>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</si>
  <si>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</si>
  <si>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</si>
  <si>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</si>
  <si>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</si>
  <si>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</si>
  <si>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</si>
  <si>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</si>
  <si>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</si>
  <si>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</si>
  <si>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</si>
  <si>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</si>
  <si>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</si>
  <si>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</si>
  <si>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</si>
  <si>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</si>
  <si>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</si>
  <si>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</si>
  <si>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</si>
  <si>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</si>
  <si>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</si>
  <si>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</si>
  <si>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</si>
  <si>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</si>
  <si>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</si>
  <si>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</si>
  <si>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</si>
  <si>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</si>
  <si>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</si>
  <si>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</si>
  <si>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</si>
  <si>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</si>
  <si>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</si>
  <si>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</si>
  <si>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</si>
  <si>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</si>
  <si>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</si>
  <si>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</si>
  <si>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</si>
  <si>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</si>
  <si>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</si>
  <si>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</si>
  <si>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</si>
  <si>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</si>
  <si>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</si>
  <si>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</si>
  <si>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</si>
  <si>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</si>
  <si>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</si>
  <si>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</si>
  <si>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</si>
  <si>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</si>
  <si>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</si>
  <si>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</si>
  <si>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</si>
  <si>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</si>
  <si>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</si>
  <si>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</si>
  <si>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</si>
  <si>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</si>
  <si>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</si>
  <si>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</si>
  <si>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</si>
  <si>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</si>
  <si>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</si>
  <si>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</si>
  <si>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</si>
  <si>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</si>
  <si>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</si>
  <si>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</si>
  <si>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</si>
  <si>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</si>
  <si>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</si>
  <si>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</si>
  <si>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</si>
  <si>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</si>
  <si>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</si>
  <si>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</si>
  <si>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</si>
  <si>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</si>
  <si>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</si>
  <si>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</si>
  <si>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</si>
  <si>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</si>
  <si>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</si>
  <si>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</si>
  <si>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</si>
  <si>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</si>
  <si>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</si>
  <si>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</si>
  <si>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</si>
  <si>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</si>
  <si>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</si>
  <si>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</si>
  <si>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</si>
  <si>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</si>
  <si>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</si>
  <si>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</si>
  <si>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</si>
  <si>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</si>
  <si>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</si>
  <si>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</si>
  <si>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</si>
  <si>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</si>
  <si>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</si>
  <si>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</si>
  <si>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</si>
  <si>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</si>
  <si>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</si>
  <si>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</si>
  <si>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</si>
  <si>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</si>
  <si>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</si>
  <si>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</si>
  <si>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</si>
  <si>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</si>
  <si>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</si>
  <si>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</si>
  <si>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</si>
  <si>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</si>
  <si>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</si>
  <si>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</si>
  <si>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</si>
  <si>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</si>
  <si>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</si>
  <si>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</si>
  <si>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</si>
  <si>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</si>
  <si>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</si>
  <si>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</si>
  <si>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</si>
  <si>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</si>
  <si>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</si>
  <si>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</si>
  <si>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</si>
  <si>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</si>
  <si>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</si>
  <si>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</si>
  <si>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</si>
  <si>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</si>
  <si>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</si>
  <si>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</si>
  <si>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</si>
  <si>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</si>
  <si>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</si>
  <si>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</si>
  <si>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</si>
  <si>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</si>
  <si>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</si>
  <si>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</si>
  <si>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</si>
  <si>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</si>
  <si>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</si>
  <si>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</si>
  <si>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</si>
  <si>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</si>
  <si>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</si>
  <si>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</si>
  <si>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</si>
  <si>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</si>
  <si>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</si>
  <si>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</si>
  <si>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</si>
  <si>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</si>
  <si>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</si>
  <si>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</si>
  <si>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</si>
  <si>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</si>
  <si>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</si>
  <si>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</si>
  <si>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</si>
  <si>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</si>
  <si>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</si>
  <si>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</si>
  <si>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</si>
  <si>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</si>
  <si>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</si>
  <si>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</si>
  <si>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</si>
  <si>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</si>
  <si>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</si>
  <si>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</si>
  <si>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</si>
  <si>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</si>
  <si>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</si>
  <si>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</si>
  <si>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</si>
  <si>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</si>
  <si>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</si>
  <si>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</si>
  <si>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</si>
  <si>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</si>
  <si>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</si>
  <si>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</si>
  <si>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</si>
  <si>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</si>
  <si>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</si>
  <si>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</si>
  <si>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</si>
  <si>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</si>
  <si>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</si>
  <si>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</si>
  <si>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</si>
  <si>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</si>
  <si>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</si>
  <si>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</si>
  <si>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</si>
  <si>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</si>
  <si>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</si>
  <si>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</si>
  <si>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</si>
  <si>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</si>
  <si>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</si>
  <si>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</si>
  <si>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</si>
  <si>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</si>
  <si>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</si>
  <si>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</si>
  <si>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</si>
  <si>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</si>
  <si>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</si>
  <si>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</si>
  <si>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</si>
  <si>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</si>
  <si>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</si>
  <si>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</si>
  <si>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</si>
  <si>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</si>
  <si>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</si>
  <si>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</si>
  <si>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</si>
  <si>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</si>
  <si>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</si>
  <si>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</si>
  <si>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</si>
  <si>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</si>
  <si>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</si>
  <si>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</si>
  <si>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</si>
  <si>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</si>
  <si>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</si>
  <si>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</si>
  <si>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</si>
  <si>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</si>
  <si>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</si>
  <si>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</si>
  <si>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</si>
  <si>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</si>
  <si>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</si>
  <si>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</si>
  <si>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</si>
  <si>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</si>
  <si>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</si>
  <si>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</si>
  <si>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</si>
  <si>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</si>
  <si>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</si>
  <si>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</si>
  <si>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</si>
  <si>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</si>
  <si>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</si>
  <si>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</si>
  <si>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</si>
  <si>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</si>
  <si>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</si>
  <si>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</si>
  <si>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</si>
  <si>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</si>
  <si>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</si>
  <si>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</si>
  <si>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</si>
  <si>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</si>
  <si>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</si>
  <si>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</si>
  <si>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</si>
  <si>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</si>
  <si>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</si>
  <si>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</si>
  <si>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</si>
  <si>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</si>
  <si>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</si>
  <si>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</si>
  <si>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</si>
  <si>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</si>
  <si>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</si>
  <si>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</si>
  <si>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</si>
  <si>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</si>
  <si>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</si>
  <si>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</si>
  <si>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</si>
  <si>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</si>
  <si>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</si>
  <si>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</si>
  <si>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</si>
  <si>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</si>
  <si>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</si>
  <si>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</si>
  <si>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</si>
  <si>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</si>
  <si>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</si>
  <si>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</si>
  <si>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</si>
  <si>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</si>
  <si>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</si>
  <si>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</si>
  <si>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</si>
  <si>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</si>
  <si>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</si>
  <si>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</si>
  <si>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</si>
  <si>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</si>
  <si>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</si>
  <si>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</si>
  <si>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</si>
  <si>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</si>
  <si>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</si>
  <si>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</si>
  <si>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</si>
  <si>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</si>
  <si>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</si>
  <si>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</si>
  <si>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</si>
  <si>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</si>
  <si>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</si>
  <si>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</si>
  <si>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</si>
  <si>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</si>
  <si>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</si>
  <si>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</si>
  <si>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</si>
  <si>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</si>
  <si>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</si>
  <si>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</si>
  <si>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</si>
  <si>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</si>
  <si>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</si>
  <si>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</si>
  <si>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</si>
  <si>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</si>
  <si>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</si>
  <si>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</si>
  <si>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</si>
  <si>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</si>
  <si>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</si>
  <si>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</si>
  <si>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</si>
  <si>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</si>
  <si>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</si>
  <si>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</si>
  <si>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</si>
  <si>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</si>
  <si>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</si>
  <si>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</si>
  <si>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</si>
  <si>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</si>
  <si>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</si>
  <si>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</si>
  <si>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</si>
  <si>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</si>
  <si>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</si>
  <si>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</si>
  <si>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</si>
  <si>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</si>
  <si>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</si>
  <si>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</si>
  <si>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</si>
  <si>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</si>
  <si>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</si>
  <si>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</si>
  <si>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</si>
  <si>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</si>
  <si>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</si>
  <si>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</si>
  <si>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</si>
  <si>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</si>
  <si>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</si>
  <si>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</si>
  <si>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</si>
  <si>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</si>
  <si>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</si>
  <si>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</si>
  <si>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</si>
  <si>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</si>
  <si>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</si>
  <si>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</si>
  <si>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</si>
  <si>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</si>
  <si>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</si>
  <si>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</si>
  <si>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</si>
  <si>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</si>
  <si>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</si>
  <si>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</si>
  <si>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</si>
  <si>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</si>
  <si>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</si>
  <si>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</si>
  <si>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</si>
  <si>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</si>
  <si>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</si>
  <si>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</si>
  <si>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</si>
  <si>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</si>
  <si>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</si>
  <si>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</si>
  <si>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</si>
  <si>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</si>
  <si>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</si>
  <si>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</si>
  <si>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</si>
  <si>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</si>
  <si>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</si>
  <si>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</si>
  <si>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</si>
  <si>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</si>
  <si>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</si>
  <si>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</si>
  <si>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</si>
  <si>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</si>
  <si>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</si>
  <si>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</si>
  <si>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</si>
  <si>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</si>
  <si>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</si>
  <si>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</si>
  <si>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</si>
  <si>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</si>
  <si>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</si>
  <si>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</si>
  <si>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</si>
  <si>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</si>
  <si>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</si>
  <si>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</si>
  <si>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</si>
  <si>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</si>
  <si>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</si>
  <si>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</si>
  <si>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</si>
  <si>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</si>
  <si>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</si>
  <si>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</si>
  <si>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</si>
  <si>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</si>
  <si>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</si>
  <si>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</si>
  <si>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</si>
  <si>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</si>
  <si>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</si>
  <si>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</si>
  <si>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</si>
  <si>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</si>
  <si>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</si>
  <si>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</si>
  <si>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</si>
  <si>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</si>
  <si>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</si>
  <si>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</si>
  <si>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</si>
  <si>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</si>
  <si>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</si>
  <si>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</si>
  <si>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</si>
  <si>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</si>
  <si>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</si>
  <si>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</si>
  <si>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</si>
  <si>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</si>
  <si>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</si>
  <si>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</si>
  <si>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</si>
  <si>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</si>
  <si>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</si>
  <si>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</si>
  <si>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</si>
  <si>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</si>
  <si>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</si>
  <si>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</si>
  <si>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</si>
  <si>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</si>
  <si>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</si>
  <si>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</si>
  <si>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</si>
  <si>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</si>
  <si>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</si>
  <si>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</si>
  <si>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</si>
  <si>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</si>
  <si>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</si>
  <si>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</si>
  <si>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</si>
  <si>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</si>
  <si>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</si>
  <si>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</si>
  <si>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</si>
  <si>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</si>
  <si>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</si>
  <si>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</si>
  <si>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</si>
  <si>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</si>
  <si>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</si>
  <si>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</si>
  <si>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</si>
  <si>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</si>
  <si>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</si>
  <si>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</si>
  <si>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</si>
  <si>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</si>
  <si>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</si>
  <si>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</si>
  <si>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</si>
  <si>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</si>
  <si>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</si>
  <si>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</si>
  <si>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</si>
  <si>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</si>
  <si>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</si>
  <si>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</si>
  <si>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</si>
  <si>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</si>
  <si>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</si>
  <si>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</si>
  <si>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</si>
  <si>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</si>
  <si>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</si>
  <si>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</si>
  <si>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</si>
  <si>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</si>
  <si>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</si>
  <si>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</si>
  <si>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</si>
  <si>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</si>
  <si>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</si>
  <si>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</si>
  <si>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</si>
  <si>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</si>
  <si>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</si>
  <si>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</si>
  <si>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</si>
  <si>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</si>
  <si>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</si>
  <si>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</si>
  <si>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</si>
  <si>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</si>
  <si>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</si>
  <si>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</si>
  <si>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</si>
  <si>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</si>
  <si>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</si>
  <si>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</si>
  <si>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</si>
  <si>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</si>
  <si>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</si>
  <si>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</si>
  <si>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</si>
  <si>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</si>
  <si>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</si>
  <si>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</si>
  <si>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</si>
  <si>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</si>
  <si>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</si>
  <si>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</si>
  <si>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</si>
  <si>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</si>
  <si>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</si>
  <si>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</si>
  <si>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</si>
  <si>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</si>
  <si>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</si>
  <si>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</si>
  <si>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</si>
  <si>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</si>
  <si>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</si>
  <si>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</si>
  <si>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</si>
  <si>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</si>
  <si>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</si>
  <si>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</si>
  <si>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</si>
  <si>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</si>
  <si>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</si>
  <si>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</si>
  <si>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</si>
  <si>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</si>
  <si>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</si>
  <si>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</si>
  <si>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</si>
  <si>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</si>
  <si>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</si>
  <si>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</si>
  <si>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</si>
  <si>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</si>
  <si>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</si>
  <si>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</si>
  <si>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</si>
  <si>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</si>
  <si>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</si>
  <si>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</si>
  <si>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</si>
  <si>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</si>
  <si>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</si>
  <si>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</si>
  <si>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</si>
  <si>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</si>
  <si>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</si>
  <si>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</si>
  <si>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</si>
  <si>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</si>
  <si>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</si>
  <si>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</si>
  <si>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</si>
  <si>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</si>
  <si>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</si>
  <si>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</si>
  <si>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</si>
  <si>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</si>
  <si>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</si>
  <si>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</si>
  <si>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</si>
  <si>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</si>
  <si>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</si>
  <si>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</si>
  <si>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</si>
  <si>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</si>
  <si>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</si>
  <si>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</si>
  <si>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</si>
  <si>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</si>
  <si>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</si>
  <si>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</si>
  <si>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</si>
  <si>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</si>
  <si>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</si>
  <si>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</si>
  <si>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</si>
  <si>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</si>
  <si>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</si>
  <si>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</si>
  <si>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</si>
  <si>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</si>
  <si>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</si>
  <si>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</si>
  <si>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</si>
  <si>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</si>
  <si>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</si>
  <si>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</si>
  <si>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</si>
  <si>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</si>
  <si>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</si>
  <si>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</si>
  <si>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</si>
  <si>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</si>
  <si>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</si>
  <si>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</si>
  <si>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</si>
  <si>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</si>
  <si>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</si>
  <si>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</si>
  <si>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</si>
  <si>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</si>
  <si>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</si>
  <si>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</si>
  <si>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</si>
  <si>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</si>
  <si>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</si>
  <si>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</si>
  <si>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</si>
  <si>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</si>
  <si>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</si>
  <si>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</si>
  <si>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</si>
  <si>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</si>
  <si>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</si>
  <si>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</si>
  <si>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</si>
  <si>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</si>
  <si>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</si>
  <si>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</si>
  <si>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</si>
  <si>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</si>
  <si>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</si>
  <si>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</si>
  <si>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</si>
  <si>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</si>
  <si>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</si>
  <si>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</si>
  <si>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</si>
  <si>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</si>
  <si>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</si>
  <si>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</si>
  <si>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</si>
  <si>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</si>
  <si>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</si>
  <si>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</si>
  <si>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</si>
  <si>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</si>
  <si>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</si>
  <si>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</si>
  <si>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</si>
  <si>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</si>
  <si>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</si>
  <si>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</si>
  <si>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</si>
  <si>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</si>
  <si>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</si>
  <si>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</si>
  <si>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</si>
  <si>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</si>
  <si>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</si>
  <si>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</si>
  <si>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</si>
  <si>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</si>
  <si>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</si>
  <si>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</si>
  <si>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</si>
  <si>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</si>
  <si>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</si>
  <si>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</si>
  <si>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</si>
  <si>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</si>
  <si>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</si>
  <si>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</si>
  <si>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</si>
  <si>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</si>
  <si>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</si>
  <si>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</si>
  <si>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</si>
  <si>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</si>
  <si>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</si>
  <si>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</si>
  <si>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</si>
  <si>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</si>
  <si>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</si>
  <si>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</si>
  <si>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</si>
  <si>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</si>
  <si>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</si>
  <si>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</si>
  <si>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</si>
  <si>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</si>
  <si>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</si>
  <si>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</si>
  <si>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</si>
  <si>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</si>
  <si>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</si>
  <si>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</si>
  <si>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</si>
  <si>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</si>
  <si>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</si>
  <si>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</si>
  <si>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</si>
  <si>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</si>
  <si>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</si>
  <si>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</si>
  <si>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</si>
  <si>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</si>
  <si>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</si>
  <si>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</si>
  <si>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</si>
  <si>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</si>
  <si>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</si>
  <si>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</si>
  <si>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</si>
  <si>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</si>
  <si>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</si>
  <si>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</si>
  <si>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</si>
  <si>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</si>
  <si>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</si>
  <si>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</si>
  <si>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</si>
  <si>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</si>
  <si>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</si>
  <si>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</si>
  <si>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</si>
  <si>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</si>
  <si>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</si>
  <si>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</si>
  <si>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</si>
  <si>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</si>
  <si>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</si>
  <si>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</si>
  <si>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</si>
  <si>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</si>
  <si>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</si>
  <si>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</si>
  <si>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</si>
  <si>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</si>
  <si>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</si>
  <si>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</si>
  <si>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</si>
  <si>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</si>
  <si>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</si>
  <si>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</si>
  <si>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</si>
  <si>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</si>
  <si>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</si>
  <si>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</si>
  <si>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</si>
  <si>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</si>
  <si>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</si>
  <si>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</si>
  <si>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</si>
  <si>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</si>
  <si>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</si>
  <si>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</si>
  <si>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</si>
  <si>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</si>
  <si>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</si>
  <si>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</si>
  <si>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</si>
  <si>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</si>
  <si>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</si>
  <si>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</si>
  <si>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</si>
  <si>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</si>
  <si>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</si>
  <si>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</si>
  <si>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</si>
  <si>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</si>
  <si>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</si>
  <si>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</si>
  <si>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</si>
  <si>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</si>
  <si>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</si>
  <si>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</si>
  <si>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</si>
  <si>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</si>
  <si>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</si>
  <si>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</si>
  <si>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</si>
  <si>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</si>
  <si>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</si>
  <si>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</si>
  <si>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</si>
  <si>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</si>
  <si>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</si>
  <si>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</si>
  <si>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</si>
  <si>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</si>
  <si>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</si>
  <si>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</si>
  <si>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</si>
  <si>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</si>
  <si>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</si>
  <si>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</si>
  <si>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</si>
  <si>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</si>
  <si>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</si>
  <si>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</si>
  <si>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</si>
  <si>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</si>
  <si>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</si>
  <si>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</si>
  <si>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</si>
  <si>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</si>
  <si>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</si>
  <si>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</si>
  <si>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</si>
  <si>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</si>
  <si>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</si>
  <si>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</si>
  <si>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</si>
  <si>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</si>
  <si>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</si>
  <si>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</si>
  <si>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</si>
  <si>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</si>
  <si>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</si>
  <si>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</si>
  <si>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</si>
  <si>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</si>
  <si>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</si>
  <si>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</si>
  <si>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</si>
  <si>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</si>
  <si>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</si>
  <si>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</si>
  <si>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</si>
  <si>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</si>
  <si>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</si>
  <si>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</si>
  <si>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</si>
  <si>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</si>
  <si>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</si>
  <si>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</si>
  <si>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</si>
  <si>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</si>
  <si>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</si>
  <si>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</si>
  <si>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</si>
  <si>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</si>
  <si>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</si>
  <si>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</si>
  <si>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</si>
  <si>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</si>
  <si>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</si>
  <si>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</si>
  <si>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</si>
  <si>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</si>
  <si>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</si>
  <si>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</si>
  <si>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</si>
  <si>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</si>
  <si>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</si>
  <si>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</si>
  <si>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</si>
  <si>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</si>
  <si>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</si>
  <si>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</si>
  <si>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</si>
  <si>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</si>
  <si>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</si>
  <si>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</si>
  <si>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</si>
  <si>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</si>
  <si>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</si>
  <si>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</si>
  <si>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</si>
  <si>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</si>
  <si>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</si>
  <si>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</si>
  <si>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</si>
  <si>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</si>
  <si>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</si>
  <si>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</si>
  <si>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</si>
  <si>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</si>
  <si>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</si>
  <si>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</si>
  <si>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</si>
  <si>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</si>
  <si>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</si>
  <si>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</si>
  <si>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</si>
  <si>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</si>
  <si>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</si>
  <si>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</si>
  <si>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</si>
  <si>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</si>
  <si>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</si>
  <si>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</si>
  <si>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</si>
  <si>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</si>
  <si>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</si>
  <si>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</si>
  <si>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</si>
  <si>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</si>
  <si>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</si>
  <si>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</si>
  <si>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</si>
  <si>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</si>
  <si>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</si>
  <si>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</si>
  <si>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</si>
  <si>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</si>
  <si>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</si>
  <si>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</si>
  <si>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</si>
  <si>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</si>
  <si>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</si>
  <si>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</si>
  <si>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</si>
  <si>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</si>
  <si>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</si>
  <si>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</si>
  <si>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</si>
  <si>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</si>
  <si>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</si>
  <si>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</si>
  <si>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</si>
  <si>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</si>
  <si>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</si>
  <si>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</si>
  <si>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</si>
  <si>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</si>
  <si>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</si>
  <si>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</si>
  <si>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</si>
  <si>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</si>
  <si>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</si>
  <si>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</si>
  <si>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</si>
  <si>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</si>
  <si>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</si>
  <si>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</si>
  <si>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</si>
  <si>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</si>
  <si>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</si>
  <si>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</si>
  <si>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</si>
  <si>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</si>
  <si>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</si>
  <si>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</si>
  <si>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</si>
  <si>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</si>
  <si>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</si>
  <si>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</si>
  <si>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</si>
  <si>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</si>
  <si>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</si>
  <si>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</si>
  <si>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</si>
  <si>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</si>
  <si>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</si>
  <si>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</si>
  <si>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</si>
  <si>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</si>
  <si>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</si>
  <si>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</si>
  <si>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</si>
  <si>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</si>
  <si>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</si>
  <si>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</si>
  <si>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</si>
  <si>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</si>
  <si>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</si>
  <si>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</si>
  <si>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</si>
  <si>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</si>
  <si>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</si>
  <si>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</si>
  <si>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</si>
  <si>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</si>
  <si>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</si>
  <si>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</si>
  <si>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</si>
  <si>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</si>
  <si>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</si>
  <si>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</si>
  <si>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</si>
  <si>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</si>
  <si>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</si>
  <si>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</si>
  <si>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</si>
  <si>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</si>
  <si>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</si>
  <si>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</si>
  <si>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</si>
  <si>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</si>
  <si>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</si>
  <si>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</si>
  <si>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</si>
  <si>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</si>
  <si>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</si>
  <si>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</si>
  <si>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</si>
  <si>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</si>
  <si>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</si>
  <si>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</si>
  <si>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</si>
  <si>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</si>
  <si>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</si>
  <si>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</si>
  <si>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</si>
  <si>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</si>
  <si>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</si>
  <si>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</si>
  <si>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</si>
  <si>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</si>
  <si>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</si>
  <si>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</si>
  <si>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</si>
  <si>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</si>
  <si>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</si>
  <si>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</si>
  <si>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</si>
  <si>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</si>
  <si>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</si>
  <si>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</si>
  <si>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</si>
  <si>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</si>
  <si>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</si>
  <si>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</si>
  <si>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</si>
  <si>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</si>
  <si>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</si>
  <si>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</si>
  <si>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</si>
  <si>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</si>
  <si>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</si>
  <si>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</si>
  <si>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</si>
  <si>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</si>
  <si>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</si>
  <si>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</si>
  <si>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</si>
  <si>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</si>
  <si>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</si>
  <si>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</si>
  <si>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</si>
  <si>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</si>
  <si>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</si>
  <si>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</si>
  <si>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</si>
  <si>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</si>
  <si>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</si>
  <si>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</si>
  <si>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</si>
  <si>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</si>
  <si>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</si>
  <si>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</si>
  <si>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</si>
  <si>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</si>
  <si>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</si>
  <si>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</si>
  <si>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</si>
  <si>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</si>
  <si>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</si>
  <si>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</si>
  <si>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</si>
  <si>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</si>
  <si>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</si>
  <si>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</si>
  <si>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</si>
  <si>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</si>
  <si>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</si>
  <si>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</si>
  <si>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</si>
  <si>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</si>
  <si>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</si>
  <si>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</si>
  <si>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</si>
  <si>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</si>
  <si>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</si>
  <si>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</si>
  <si>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</si>
  <si>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</si>
  <si>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</si>
  <si>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</si>
  <si>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</si>
  <si>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</si>
  <si>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</si>
  <si>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</si>
  <si>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</si>
  <si>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</si>
  <si>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</si>
  <si>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</si>
  <si>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</si>
  <si>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</si>
  <si>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</si>
  <si>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</si>
  <si>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</si>
  <si>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</si>
  <si>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</si>
  <si>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</si>
  <si>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</si>
  <si>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</si>
  <si>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</si>
  <si>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</si>
  <si>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</si>
  <si>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</si>
  <si>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</si>
  <si>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</si>
  <si>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</si>
  <si>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</si>
  <si>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</si>
  <si>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</si>
  <si>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</si>
  <si>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</si>
  <si>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</si>
  <si>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</si>
  <si>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</si>
  <si>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</si>
  <si>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</si>
  <si>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</si>
  <si>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</si>
  <si>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</si>
  <si>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</si>
  <si>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</si>
  <si>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</si>
  <si>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</si>
  <si>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</si>
  <si>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</si>
  <si>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</si>
  <si>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</si>
  <si>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</si>
  <si>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</si>
  <si>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</si>
  <si>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</si>
  <si>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</si>
  <si>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</si>
  <si>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</si>
  <si>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</si>
  <si>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</si>
  <si>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</si>
  <si>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</si>
  <si>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</si>
  <si>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</si>
  <si>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</si>
  <si>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</si>
  <si>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</si>
  <si>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</si>
  <si>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</si>
  <si>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</si>
  <si>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</si>
  <si>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</si>
  <si>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</si>
  <si>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</si>
  <si>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</si>
  <si>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</si>
  <si>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</si>
  <si>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</si>
  <si>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</si>
  <si>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</si>
  <si>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</si>
  <si>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</si>
  <si>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</si>
  <si>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</si>
  <si>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</si>
  <si>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</si>
  <si>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</si>
  <si>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</si>
  <si>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</si>
  <si>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</si>
  <si>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</si>
  <si>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</si>
  <si>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</si>
  <si>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</si>
  <si>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</si>
  <si>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</si>
  <si>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</si>
  <si>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</si>
  <si>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</si>
  <si>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</si>
  <si>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</si>
  <si>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</si>
  <si>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</si>
  <si>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</si>
  <si>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</si>
  <si>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</si>
  <si>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</si>
  <si>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</si>
  <si>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</si>
  <si>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</si>
  <si>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</si>
  <si>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</si>
  <si>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</si>
  <si>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</si>
  <si>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</si>
  <si>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</si>
  <si>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</si>
  <si>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</si>
  <si>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</si>
  <si>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</si>
  <si>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</si>
  <si>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</si>
  <si>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</si>
  <si>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</si>
  <si>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</si>
  <si>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</si>
  <si>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</si>
  <si>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</si>
  <si>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</si>
  <si>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</si>
  <si>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</si>
  <si>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</si>
  <si>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</si>
  <si>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</si>
  <si>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</si>
  <si>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</si>
  <si>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</si>
  <si>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</si>
  <si>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</si>
  <si>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</si>
  <si>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</si>
  <si>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</si>
  <si>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</si>
  <si>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</si>
  <si>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</si>
  <si>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</si>
  <si>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</si>
  <si>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</si>
  <si>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</si>
  <si>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</si>
  <si>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</si>
  <si>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</si>
  <si>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</si>
  <si>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</si>
  <si>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</si>
  <si>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</si>
  <si>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</si>
  <si>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</si>
  <si>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</si>
  <si>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</si>
  <si>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</si>
  <si>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</si>
  <si>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</si>
  <si>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</si>
  <si>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</si>
  <si>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</si>
  <si>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</si>
  <si>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</si>
  <si>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</si>
  <si>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</si>
  <si>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</si>
  <si>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</si>
  <si>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</si>
  <si>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</si>
  <si>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</si>
  <si>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</si>
  <si>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</si>
  <si>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</si>
  <si>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</si>
  <si>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</si>
  <si>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</si>
  <si>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</si>
  <si>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</si>
  <si>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</si>
  <si>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</si>
  <si>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</si>
  <si>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</si>
  <si>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</si>
  <si>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</si>
  <si>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</si>
  <si>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</si>
  <si>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</si>
  <si>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</si>
  <si>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</si>
  <si>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</si>
  <si>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</si>
  <si>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</si>
  <si>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</si>
  <si>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</si>
  <si>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</si>
  <si>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</si>
  <si>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</si>
  <si>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</si>
  <si>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</si>
  <si>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</si>
  <si>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</si>
  <si>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</si>
  <si>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</si>
  <si>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</si>
  <si>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</si>
  <si>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</si>
  <si>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</si>
  <si>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</si>
  <si>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</si>
  <si>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</si>
  <si>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</si>
  <si>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</si>
  <si>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</si>
  <si>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</si>
  <si>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</si>
  <si>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</si>
  <si>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</si>
  <si>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</si>
  <si>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</si>
  <si>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</si>
  <si>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</si>
  <si>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</si>
  <si>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</si>
  <si>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</si>
  <si>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</si>
  <si>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</si>
  <si>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</si>
  <si>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</si>
  <si>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</si>
  <si>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</si>
  <si>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</si>
  <si>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</si>
  <si>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</si>
  <si>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</si>
  <si>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</si>
  <si>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</si>
  <si>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</si>
  <si>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</si>
  <si>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</si>
  <si>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</si>
  <si>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</si>
  <si>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</si>
  <si>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</si>
  <si>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</si>
  <si>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</si>
  <si>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</si>
  <si>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</si>
  <si>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</si>
  <si>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</si>
  <si>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</si>
  <si>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</si>
  <si>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</si>
  <si>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</si>
  <si>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</si>
  <si>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</si>
  <si>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</si>
  <si>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</si>
  <si>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</si>
  <si>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</si>
  <si>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</si>
  <si>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</si>
  <si>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</si>
  <si>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</si>
  <si>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</si>
  <si>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</si>
  <si>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</si>
  <si>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</si>
  <si>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</si>
  <si>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</si>
  <si>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</si>
  <si>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</si>
  <si>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</si>
  <si>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</si>
  <si>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</si>
  <si>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</si>
  <si>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</si>
  <si>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</si>
  <si>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</si>
  <si>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</si>
  <si>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</si>
  <si>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</si>
  <si>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</si>
  <si>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</si>
  <si>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</si>
  <si>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</si>
  <si>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</si>
  <si>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</si>
  <si>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</si>
  <si>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</si>
  <si>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</si>
  <si>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</si>
  <si>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</si>
  <si>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</si>
  <si>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</si>
  <si>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</si>
  <si>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</si>
  <si>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</si>
  <si>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</si>
  <si>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</si>
  <si>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</si>
  <si>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</si>
  <si>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</si>
  <si>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</si>
  <si>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</si>
  <si>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</si>
  <si>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</si>
  <si>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</si>
  <si>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</si>
  <si>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</si>
  <si>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</si>
  <si>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</si>
  <si>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</si>
  <si>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</si>
  <si>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</si>
  <si>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</si>
  <si>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</si>
  <si>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</si>
  <si>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</si>
  <si>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</si>
  <si>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</si>
  <si>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</si>
  <si>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</si>
  <si>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</si>
  <si>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</si>
  <si>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</si>
  <si>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</si>
  <si>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</si>
  <si>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</si>
  <si>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</si>
  <si>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</si>
  <si>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</si>
  <si>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</si>
  <si>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</si>
  <si>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</si>
  <si>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</si>
  <si>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</si>
  <si>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</si>
  <si>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</si>
  <si>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</si>
  <si>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</si>
  <si>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</si>
  <si>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</si>
  <si>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</si>
  <si>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</si>
  <si>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</si>
  <si>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</si>
  <si>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</si>
  <si>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</si>
  <si>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</si>
  <si>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</si>
  <si>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</si>
  <si>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</si>
  <si>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</si>
  <si>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</si>
  <si>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</si>
  <si>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</si>
  <si>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</si>
  <si>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</si>
  <si>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</si>
  <si>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</si>
  <si>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</si>
  <si>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</si>
  <si>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</si>
  <si>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</si>
  <si>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</si>
  <si>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</si>
  <si>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</si>
  <si>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</si>
  <si>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</si>
  <si>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</si>
  <si>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</si>
  <si>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</si>
  <si>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</si>
  <si>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</si>
  <si>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</si>
  <si>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</si>
  <si>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</si>
  <si>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</si>
  <si>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</si>
  <si>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</si>
  <si>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</si>
  <si>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</si>
  <si>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</si>
  <si>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</si>
  <si>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</si>
  <si>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</si>
  <si>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</si>
  <si>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</si>
  <si>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</si>
  <si>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</si>
  <si>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</si>
  <si>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</si>
  <si>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</si>
  <si>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</si>
  <si>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</si>
  <si>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</si>
  <si>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</si>
  <si>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</si>
  <si>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</si>
  <si>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</si>
  <si>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</si>
  <si>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</si>
  <si>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</si>
  <si>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</si>
  <si>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</si>
  <si>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</si>
  <si>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</si>
  <si>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</si>
  <si>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</si>
  <si>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</si>
  <si>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</si>
  <si>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</si>
  <si>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</si>
  <si>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</si>
  <si>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</si>
  <si>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</si>
  <si>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</si>
  <si>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</si>
  <si>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</si>
  <si>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</si>
  <si>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</si>
  <si>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</si>
  <si>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</si>
  <si>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</si>
  <si>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</si>
  <si>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</si>
  <si>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</si>
  <si>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</si>
  <si>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</si>
  <si>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</si>
  <si>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</si>
  <si>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</si>
  <si>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</si>
  <si>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</si>
  <si>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</si>
  <si>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</si>
  <si>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</si>
  <si>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</si>
  <si>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</si>
  <si>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</si>
  <si>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</si>
  <si>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</si>
  <si>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</si>
  <si>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</si>
  <si>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</si>
  <si>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</si>
  <si>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</si>
  <si>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</si>
  <si>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</si>
  <si>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</si>
  <si>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</si>
  <si>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</si>
  <si>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</si>
  <si>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</si>
  <si>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</si>
  <si>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</si>
  <si>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</si>
  <si>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</si>
  <si>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</si>
  <si>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</si>
  <si>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</si>
  <si>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</si>
  <si>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</si>
  <si>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</si>
  <si>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</si>
  <si>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</si>
  <si>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</si>
  <si>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</si>
  <si>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</si>
  <si>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</si>
  <si>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</si>
  <si>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</si>
  <si>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</si>
  <si>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</si>
  <si>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</si>
  <si>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</si>
  <si>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</si>
  <si>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</si>
  <si>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</si>
  <si>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</si>
  <si>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</si>
  <si>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</si>
  <si>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</si>
  <si>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</si>
  <si>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</si>
  <si>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</si>
  <si>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</si>
  <si>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</si>
  <si>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</si>
  <si>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</si>
  <si>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</si>
  <si>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</si>
  <si>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</si>
  <si>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</si>
  <si>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</si>
  <si>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</si>
  <si>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</si>
  <si>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</si>
  <si>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</si>
  <si>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</si>
  <si>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</si>
  <si>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</si>
  <si>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</si>
  <si>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</si>
  <si>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</si>
  <si>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</si>
  <si>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</si>
  <si>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</si>
  <si>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</si>
  <si>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</si>
  <si>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</si>
  <si>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</si>
  <si>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</si>
  <si>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</si>
  <si>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</si>
  <si>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</si>
  <si>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</si>
  <si>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</si>
  <si>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</si>
  <si>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</si>
  <si>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</si>
  <si>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</si>
  <si>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</si>
  <si>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</si>
  <si>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</si>
  <si>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</si>
  <si>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</si>
  <si>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</si>
  <si>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</si>
  <si>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</si>
  <si>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</si>
  <si>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</si>
  <si>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</si>
  <si>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</si>
  <si>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</si>
  <si>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</si>
  <si>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</si>
  <si>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</si>
  <si>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</si>
  <si>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</si>
  <si>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</si>
  <si>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</si>
  <si>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</si>
  <si>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</si>
  <si>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</si>
  <si>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</si>
  <si>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</si>
  <si>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</si>
  <si>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</si>
  <si>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</si>
  <si>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</si>
  <si>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</si>
  <si>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</si>
  <si>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</si>
  <si>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</si>
  <si>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</si>
  <si>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</si>
  <si>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</si>
  <si>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</si>
  <si>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</si>
  <si>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</si>
  <si>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</si>
  <si>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</si>
  <si>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</si>
  <si>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</si>
  <si>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</si>
  <si>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</si>
  <si>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</si>
  <si>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</si>
  <si>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</si>
  <si>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</si>
  <si>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</si>
  <si>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</si>
  <si>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</si>
  <si>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</si>
  <si>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</si>
  <si>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</si>
  <si>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</si>
  <si>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</si>
  <si>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</si>
  <si>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</si>
  <si>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</si>
  <si>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</si>
  <si>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</si>
  <si>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</si>
  <si>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</si>
  <si>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</si>
  <si>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</si>
  <si>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</si>
  <si>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</si>
  <si>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</si>
  <si>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</si>
  <si>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</si>
  <si>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</si>
  <si>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</si>
  <si>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</si>
  <si>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</si>
  <si>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</si>
  <si>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</si>
  <si>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</si>
  <si>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</si>
  <si>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</si>
  <si>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</si>
  <si>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</si>
  <si>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</si>
  <si>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</si>
  <si>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</si>
  <si>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</si>
  <si>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</si>
  <si>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</si>
  <si>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</si>
  <si>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</si>
  <si>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</si>
  <si>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</si>
  <si>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</si>
  <si>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</si>
  <si>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</si>
  <si>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</si>
  <si>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</si>
  <si>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</si>
  <si>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</si>
  <si>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</si>
  <si>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</si>
  <si>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</si>
  <si>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</si>
  <si>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</si>
  <si>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</si>
  <si>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</si>
  <si>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</si>
  <si>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</si>
  <si>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</si>
  <si>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</si>
  <si>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</si>
  <si>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</si>
  <si>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</si>
  <si>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</si>
  <si>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</si>
  <si>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</si>
  <si>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</si>
  <si>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</si>
  <si>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</si>
  <si>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</si>
  <si>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</si>
  <si>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</si>
  <si>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</si>
  <si>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</si>
  <si>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</si>
  <si>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</si>
  <si>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</si>
  <si>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</si>
  <si>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</si>
  <si>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</si>
  <si>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</si>
  <si>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</si>
  <si>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</si>
  <si>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</si>
  <si>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</si>
  <si>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</si>
  <si>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</si>
  <si>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</si>
  <si>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</si>
  <si>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</si>
  <si>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</si>
  <si>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</si>
  <si>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</si>
  <si>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</si>
  <si>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</si>
  <si>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</si>
  <si>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</si>
  <si>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</si>
  <si>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</si>
  <si>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</si>
  <si>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</si>
  <si>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</si>
  <si>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</si>
  <si>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</si>
  <si>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</si>
  <si>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</si>
  <si>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</si>
  <si>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</si>
  <si>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</si>
  <si>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</si>
  <si>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</si>
  <si>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</si>
  <si>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</si>
  <si>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</si>
  <si>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</si>
  <si>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</si>
  <si>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</si>
  <si>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</si>
  <si>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</si>
  <si>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</si>
  <si>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</si>
  <si>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</si>
  <si>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</si>
  <si>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</si>
  <si>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</si>
  <si>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</si>
  <si>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</si>
  <si>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</si>
  <si>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</si>
  <si>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</si>
  <si>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</si>
  <si>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</si>
  <si>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</si>
  <si>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</si>
  <si>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</si>
  <si>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</si>
  <si>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</si>
  <si>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</si>
  <si>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</si>
  <si>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</si>
  <si>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</si>
  <si>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</si>
  <si>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</si>
  <si>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</si>
  <si>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</si>
  <si>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</si>
  <si>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</si>
  <si>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</si>
  <si>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</si>
  <si>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</si>
  <si>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</si>
  <si>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</si>
  <si>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</si>
  <si>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</si>
  <si>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</si>
  <si>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</si>
  <si>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</si>
  <si>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</si>
  <si>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</si>
  <si>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</si>
  <si>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</si>
  <si>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</si>
  <si>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</si>
  <si>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</si>
  <si>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</si>
  <si>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</si>
  <si>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</si>
  <si>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</si>
  <si>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</si>
  <si>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</si>
  <si>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</si>
  <si>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</si>
  <si>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</si>
  <si>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</si>
  <si>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</si>
  <si>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</si>
  <si>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</si>
  <si>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</si>
  <si>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</si>
  <si>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</si>
  <si>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</si>
  <si>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</si>
  <si>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</si>
  <si>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</si>
  <si>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</si>
  <si>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</si>
  <si>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</si>
  <si>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</si>
  <si>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</si>
  <si>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</si>
  <si>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</si>
  <si>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</si>
  <si>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</si>
  <si>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</si>
  <si>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</si>
  <si>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</si>
  <si>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</si>
  <si>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</si>
  <si>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</si>
  <si>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</si>
  <si>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</si>
  <si>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</si>
  <si>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</si>
  <si>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</si>
  <si>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</si>
  <si>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</si>
  <si>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</si>
  <si>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</si>
  <si>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</si>
  <si>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</si>
  <si>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</si>
  <si>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</si>
  <si>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</si>
  <si>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</si>
  <si>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</si>
  <si>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</si>
  <si>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</si>
  <si>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</si>
  <si>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</si>
  <si>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</si>
  <si>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</si>
  <si>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</si>
  <si>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</si>
  <si>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</si>
  <si>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</si>
  <si>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</si>
  <si>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</si>
  <si>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</si>
  <si>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</si>
  <si>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</si>
  <si>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</si>
  <si>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</si>
  <si>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</si>
  <si>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</si>
  <si>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</si>
  <si>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</si>
  <si>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</si>
  <si>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</si>
  <si>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</si>
  <si>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</si>
  <si>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</si>
  <si>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</si>
  <si>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</si>
  <si>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</si>
  <si>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</si>
  <si>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</si>
  <si>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</si>
  <si>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</si>
  <si>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</si>
  <si>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</si>
  <si>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</si>
  <si>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</si>
  <si>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</si>
  <si>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</si>
  <si>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</si>
  <si>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</si>
  <si>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</si>
  <si>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</si>
  <si>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</si>
  <si>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</si>
  <si>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</si>
  <si>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</si>
  <si>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</si>
  <si>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</si>
  <si>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</si>
  <si>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</si>
  <si>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</si>
  <si>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</si>
  <si>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</si>
  <si>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</si>
  <si>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</si>
  <si>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</si>
  <si>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</si>
  <si>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</si>
  <si>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</si>
  <si>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</si>
  <si>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</si>
  <si>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</si>
  <si>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</si>
  <si>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</si>
  <si>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</si>
  <si>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</si>
  <si>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</si>
  <si>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</si>
  <si>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</si>
  <si>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</si>
  <si>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</si>
  <si>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</si>
  <si>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</si>
  <si>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</si>
  <si>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</si>
  <si>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</si>
  <si>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</si>
  <si>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</si>
  <si>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</si>
  <si>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</si>
  <si>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</si>
  <si>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</si>
  <si>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</si>
  <si>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</si>
  <si>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</si>
  <si>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</si>
  <si>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</si>
  <si>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</si>
  <si>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</si>
  <si>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</si>
  <si>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</si>
  <si>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</si>
  <si>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</si>
  <si>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</si>
  <si>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</si>
  <si>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</si>
  <si>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</si>
  <si>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</si>
  <si>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</si>
  <si>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</si>
  <si>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</si>
  <si>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</si>
  <si>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</si>
  <si>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</si>
  <si>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</si>
  <si>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</si>
  <si>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</si>
  <si>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</si>
  <si>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</si>
  <si>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</si>
  <si>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</si>
  <si>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</si>
  <si>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</si>
  <si>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</si>
  <si>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</si>
  <si>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</si>
  <si>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</si>
  <si>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</si>
  <si>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</si>
  <si>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</si>
  <si>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</si>
  <si>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</si>
  <si>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</si>
  <si>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</si>
  <si>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</si>
  <si>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</si>
  <si>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</si>
  <si>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</si>
  <si>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</si>
  <si>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</si>
  <si>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</si>
  <si>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</si>
  <si>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</si>
  <si>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</si>
  <si>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</si>
  <si>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</si>
  <si>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</si>
  <si>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</si>
  <si>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</si>
  <si>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</si>
  <si>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</si>
  <si>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</si>
  <si>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</si>
  <si>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</si>
  <si>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</si>
  <si>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</si>
  <si>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</si>
  <si>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</si>
  <si>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</si>
  <si>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</si>
  <si>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</si>
  <si>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</si>
  <si>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</si>
  <si>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</si>
  <si>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</si>
  <si>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</si>
  <si>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</si>
  <si>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</si>
  <si>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</si>
  <si>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</si>
  <si>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</si>
  <si>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</si>
  <si>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</si>
  <si>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</si>
  <si>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</si>
  <si>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</si>
  <si>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</si>
  <si>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</si>
  <si>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</si>
  <si>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</si>
  <si>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</si>
  <si>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</si>
  <si>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</si>
  <si>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</si>
  <si>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</si>
  <si>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</si>
  <si>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</si>
  <si>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</si>
  <si>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</si>
  <si>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</si>
  <si>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</si>
  <si>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</si>
  <si>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</si>
  <si>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</si>
  <si>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</si>
  <si>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</si>
  <si>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</si>
  <si>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</si>
  <si>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</si>
  <si>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</si>
  <si>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</si>
  <si>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</si>
  <si>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</si>
  <si>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</si>
  <si>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</si>
  <si>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</si>
  <si>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</si>
  <si>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</si>
  <si>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</si>
  <si>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</si>
  <si>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</si>
  <si>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</si>
  <si>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</si>
  <si>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</si>
  <si>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</si>
  <si>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</si>
  <si>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</si>
  <si>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</si>
  <si>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</si>
  <si>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</si>
  <si>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</si>
  <si>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</si>
  <si>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</si>
  <si>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</si>
  <si>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</si>
  <si>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</si>
  <si>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</si>
  <si>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</si>
  <si>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</si>
  <si>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</si>
  <si>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</si>
  <si>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</si>
  <si>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</si>
  <si>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</si>
  <si>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</si>
  <si>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</si>
  <si>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</si>
  <si>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</si>
  <si>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</si>
  <si>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</si>
  <si>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</si>
  <si>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</si>
  <si>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</si>
  <si>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</si>
  <si>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</si>
  <si>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</si>
  <si>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</si>
  <si>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</si>
  <si>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</si>
  <si>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</si>
  <si>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</si>
  <si>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</si>
  <si>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</si>
  <si>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</si>
  <si>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</si>
  <si>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</si>
  <si>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</si>
  <si>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</si>
  <si>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</si>
  <si>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</si>
  <si>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</si>
  <si>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</si>
  <si>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</si>
  <si>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</si>
  <si>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</si>
  <si>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</si>
  <si>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</si>
  <si>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</si>
  <si>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</si>
  <si>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</si>
  <si>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</si>
  <si>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</si>
  <si>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</si>
  <si>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</si>
  <si>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</si>
  <si>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</si>
  <si>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</si>
  <si>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</si>
  <si>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</si>
  <si>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</si>
  <si>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</si>
  <si>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</si>
  <si>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</si>
  <si>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</si>
  <si>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</si>
  <si>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</si>
  <si>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</si>
  <si>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</si>
  <si>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</si>
  <si>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</si>
  <si>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</si>
  <si>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</si>
  <si>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</si>
  <si>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</si>
  <si>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</si>
  <si>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</si>
  <si>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</si>
  <si>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</si>
  <si>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</si>
  <si>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</si>
  <si>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</si>
  <si>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</si>
  <si>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</si>
  <si>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</si>
  <si>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</si>
  <si>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</si>
  <si>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</si>
  <si>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</si>
  <si>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</si>
  <si>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</si>
  <si>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</si>
  <si>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</si>
  <si>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</si>
  <si>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</si>
  <si>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</si>
  <si>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</si>
  <si>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</si>
  <si>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</si>
  <si>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</si>
  <si>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</si>
  <si>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</si>
  <si>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</si>
  <si>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</si>
  <si>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</si>
  <si>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</si>
  <si>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</si>
  <si>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</si>
  <si>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</si>
  <si>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</si>
  <si>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</si>
  <si>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</si>
  <si>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</si>
  <si>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</si>
  <si>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</si>
  <si>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</si>
  <si>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</si>
  <si>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</si>
  <si>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</si>
  <si>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</si>
  <si>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</si>
  <si>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</si>
  <si>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</si>
  <si>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</si>
  <si>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</si>
  <si>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</si>
  <si>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</si>
  <si>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</si>
  <si>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</si>
  <si>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</si>
  <si>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</si>
  <si>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</si>
  <si>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</si>
  <si>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</si>
  <si>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</si>
  <si>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</si>
  <si>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</si>
  <si>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</si>
  <si>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</si>
  <si>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</si>
  <si>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</si>
  <si>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</si>
  <si>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</si>
  <si>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</si>
  <si>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</si>
  <si>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</si>
  <si>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</si>
  <si>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</si>
  <si>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</si>
  <si>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</si>
  <si>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</si>
  <si>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</si>
  <si>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</si>
  <si>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</si>
  <si>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</si>
  <si>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</si>
  <si>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</si>
  <si>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</si>
  <si>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</si>
  <si>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</si>
  <si>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</si>
  <si>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</si>
  <si>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</si>
  <si>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</si>
  <si>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</si>
  <si>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</si>
  <si>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</si>
  <si>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</si>
  <si>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</si>
  <si>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</si>
  <si>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</si>
  <si>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</si>
  <si>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</si>
  <si>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</si>
  <si>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</si>
  <si>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</si>
  <si>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</si>
  <si>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</si>
  <si>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</si>
  <si>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</si>
  <si>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</si>
  <si>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</si>
  <si>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</si>
  <si>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</si>
  <si>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</si>
  <si>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</si>
  <si>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</si>
  <si>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</si>
  <si>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</si>
  <si>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</si>
  <si>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</si>
  <si>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</si>
  <si>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</si>
  <si>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</si>
  <si>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</si>
  <si>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</si>
  <si>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</si>
  <si>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</si>
  <si>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</si>
  <si>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</si>
  <si>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</si>
  <si>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</si>
  <si>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</si>
  <si>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</si>
  <si>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</si>
  <si>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</si>
  <si>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</si>
  <si>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</si>
  <si>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</si>
  <si>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</si>
  <si>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</si>
  <si>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</si>
  <si>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</si>
  <si>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</si>
  <si>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</si>
  <si>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</si>
  <si>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</si>
  <si>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</si>
  <si>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</si>
  <si>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</si>
  <si>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</si>
  <si>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</si>
  <si>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</si>
  <si>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</si>
  <si>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</si>
  <si>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</si>
  <si>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</si>
  <si>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</si>
  <si>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</si>
  <si>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</si>
  <si>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</si>
  <si>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</si>
  <si>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</si>
  <si>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</si>
  <si>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</si>
  <si>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</si>
  <si>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</si>
  <si>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</si>
  <si>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</si>
  <si>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</si>
  <si>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</si>
  <si>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</si>
  <si>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</si>
  <si>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</si>
  <si>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</si>
  <si>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</si>
  <si>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</si>
  <si>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</si>
  <si>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</si>
  <si>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</si>
  <si>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</si>
  <si>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</si>
  <si>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</si>
  <si>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</si>
  <si>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</si>
  <si>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</si>
  <si>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</si>
  <si>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</si>
  <si>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</si>
  <si>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</si>
  <si>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</si>
  <si>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</si>
  <si>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</si>
  <si>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</si>
  <si>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</si>
  <si>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</si>
  <si>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</si>
  <si>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</si>
  <si>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</si>
  <si>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</si>
  <si>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</si>
  <si>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</si>
  <si>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</si>
  <si>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</si>
  <si>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</si>
  <si>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</si>
  <si>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</si>
  <si>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</si>
  <si>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</si>
  <si>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</si>
  <si>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</si>
  <si>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</si>
  <si>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</si>
  <si>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</si>
  <si>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</si>
  <si>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</si>
  <si>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</si>
  <si>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</si>
  <si>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</si>
  <si>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</si>
  <si>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</si>
  <si>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</si>
  <si>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</si>
  <si>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</si>
  <si>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</si>
  <si>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</si>
  <si>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</si>
  <si>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</si>
  <si>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</si>
  <si>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</si>
  <si>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</si>
  <si>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</si>
  <si>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</si>
  <si>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</si>
  <si>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</si>
  <si>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</si>
  <si>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</si>
  <si>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</si>
  <si>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</si>
  <si>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</si>
  <si>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</si>
  <si>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</si>
  <si>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</si>
  <si>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</si>
  <si>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</si>
  <si>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</si>
  <si>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</si>
  <si>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</si>
  <si>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</si>
  <si>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</si>
  <si>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</si>
  <si>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</si>
  <si>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</si>
  <si>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</si>
  <si>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</si>
  <si>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</si>
  <si>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</si>
  <si>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</si>
  <si>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</si>
  <si>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</si>
  <si>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</si>
  <si>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</si>
  <si>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</si>
  <si>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</si>
  <si>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</si>
  <si>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</si>
  <si>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</si>
  <si>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</si>
  <si>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</si>
  <si>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</si>
  <si>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</si>
  <si>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</si>
  <si>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</si>
  <si>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</si>
  <si>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</si>
  <si>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</si>
  <si>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</si>
  <si>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</si>
  <si>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</si>
  <si>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</si>
  <si>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</si>
  <si>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</si>
  <si>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</si>
  <si>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</si>
  <si>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</si>
  <si>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</si>
  <si>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</si>
  <si>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</si>
  <si>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</si>
  <si>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</si>
  <si>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</si>
  <si>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</si>
  <si>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</si>
  <si>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</si>
  <si>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</si>
  <si>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</si>
  <si>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</si>
  <si>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</si>
  <si>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</si>
  <si>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</si>
  <si>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</si>
  <si>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</si>
  <si>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</si>
  <si>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</si>
  <si>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</si>
  <si>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</si>
  <si>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</si>
  <si>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</si>
  <si>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</si>
  <si>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</si>
  <si>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</si>
  <si>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</si>
  <si>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</si>
  <si>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</si>
  <si>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</si>
  <si>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</si>
  <si>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</si>
  <si>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</si>
  <si>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</si>
  <si>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</si>
  <si>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</si>
  <si>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</si>
  <si>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</si>
  <si>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</si>
  <si>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</si>
  <si>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</si>
  <si>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</si>
  <si>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</si>
  <si>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</si>
  <si>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</si>
  <si>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</si>
  <si>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</si>
  <si>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</si>
  <si>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</si>
  <si>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</si>
  <si>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</si>
  <si>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</si>
  <si>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</si>
  <si>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</si>
  <si>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</si>
  <si>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</si>
  <si>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</si>
  <si>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</si>
  <si>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</si>
  <si>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</si>
  <si>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</si>
  <si>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</si>
  <si>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</si>
  <si>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</si>
  <si>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</si>
  <si>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</si>
  <si>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</si>
  <si>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</si>
  <si>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</si>
  <si>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</si>
  <si>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</si>
  <si>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</si>
  <si>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</si>
  <si>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</si>
  <si>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</si>
  <si>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</si>
  <si>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</si>
  <si>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</si>
  <si>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</si>
  <si>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</si>
  <si>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</si>
  <si>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</si>
  <si>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</si>
  <si>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</si>
  <si>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</si>
  <si>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</si>
  <si>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</si>
  <si>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</si>
  <si>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</si>
  <si>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</si>
  <si>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</si>
  <si>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</si>
  <si>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</si>
  <si>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</si>
  <si>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</si>
  <si>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</si>
  <si>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</si>
  <si>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</si>
  <si>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</si>
  <si>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</si>
  <si>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</si>
  <si>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</si>
  <si>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</si>
  <si>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</si>
  <si>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</si>
  <si>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</si>
  <si>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</si>
  <si>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</si>
  <si>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</si>
  <si>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</si>
  <si>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</si>
  <si>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</si>
  <si>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</si>
  <si>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</si>
  <si>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</si>
  <si>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</si>
  <si>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</si>
  <si>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</si>
  <si>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</si>
  <si>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</si>
  <si>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</si>
  <si>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</si>
  <si>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</si>
  <si>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</si>
  <si>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</si>
  <si>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</si>
  <si>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</si>
  <si>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</si>
  <si>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</si>
  <si>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</si>
  <si>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</si>
  <si>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</si>
  <si>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</si>
  <si>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</si>
  <si>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</si>
  <si>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</si>
  <si>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</si>
  <si>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</si>
  <si>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</si>
  <si>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</si>
  <si>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</si>
  <si>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</si>
  <si>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</si>
  <si>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</si>
  <si>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</si>
  <si>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</si>
  <si>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</si>
  <si>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</si>
  <si>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</si>
  <si>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</si>
  <si>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</si>
  <si>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</si>
  <si>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</si>
  <si>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</si>
  <si>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</si>
  <si>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</si>
  <si>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</si>
  <si>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</si>
  <si>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</si>
  <si>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</si>
  <si>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</si>
  <si>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</si>
  <si>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</si>
  <si>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</si>
  <si>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</si>
  <si>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</si>
  <si>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</si>
  <si>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</si>
  <si>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</si>
  <si>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</si>
  <si>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</si>
  <si>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</si>
  <si>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</si>
  <si>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</si>
  <si>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</si>
  <si>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</si>
  <si>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</si>
  <si>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</si>
  <si>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</si>
  <si>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</si>
  <si>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</si>
  <si>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</si>
  <si>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</si>
  <si>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</si>
  <si>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</si>
  <si>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</si>
  <si>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</si>
  <si>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</si>
  <si>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</si>
  <si>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</si>
  <si>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</si>
  <si>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</si>
  <si>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</si>
  <si>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</si>
  <si>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</si>
  <si>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</si>
  <si>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</si>
  <si>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</si>
  <si>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</si>
  <si>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</si>
  <si>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</si>
  <si>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</si>
  <si>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</si>
  <si>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</si>
  <si>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</si>
  <si>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</si>
  <si>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</si>
  <si>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</si>
  <si>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</si>
  <si>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</si>
  <si>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</si>
  <si>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</si>
  <si>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</si>
  <si>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</si>
  <si>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</si>
  <si>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</si>
  <si>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</si>
  <si>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</si>
  <si>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</si>
  <si>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</si>
  <si>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</si>
  <si>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</si>
  <si>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</si>
  <si>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</si>
  <si>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</si>
  <si>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</si>
  <si>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</si>
  <si>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</si>
  <si>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</si>
  <si>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</si>
  <si>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</si>
  <si>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</si>
  <si>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</si>
  <si>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</si>
  <si>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</si>
  <si>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</si>
  <si>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</si>
  <si>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</si>
  <si>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</si>
  <si>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</si>
  <si>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</si>
  <si>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</si>
  <si>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</si>
  <si>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</si>
  <si>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</si>
  <si>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</si>
  <si>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</si>
  <si>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</si>
  <si>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</si>
  <si>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</si>
  <si>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</si>
  <si>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</si>
  <si>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</si>
  <si>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</si>
  <si>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</si>
  <si>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</si>
  <si>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</si>
  <si>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</si>
  <si>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</si>
  <si>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</si>
  <si>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</si>
  <si>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</si>
  <si>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</si>
  <si>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</si>
  <si>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</si>
  <si>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</si>
  <si>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</si>
  <si>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</si>
  <si>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</si>
  <si>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</si>
  <si>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</si>
  <si>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</si>
  <si>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</si>
  <si>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</si>
  <si>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</si>
  <si>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</si>
  <si>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</si>
  <si>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</si>
  <si>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</si>
  <si>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</si>
  <si>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</si>
  <si>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</si>
  <si>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</si>
  <si>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</si>
  <si>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</si>
  <si>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</si>
  <si>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</si>
  <si>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</si>
  <si>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</si>
  <si>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</si>
  <si>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</si>
  <si>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</si>
  <si>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</si>
  <si>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</si>
  <si>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</si>
  <si>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</si>
  <si>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</si>
  <si>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</si>
  <si>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</si>
  <si>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</si>
  <si>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</si>
  <si>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</si>
  <si>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</si>
  <si>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</si>
  <si>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</si>
  <si>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</si>
  <si>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</si>
  <si>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</si>
  <si>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</si>
  <si>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</si>
  <si>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</si>
  <si>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</si>
  <si>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</si>
  <si>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</si>
  <si>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</si>
  <si>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</si>
  <si>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</si>
  <si>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</si>
  <si>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</si>
  <si>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</si>
  <si>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</si>
  <si>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</si>
  <si>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</si>
  <si>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</si>
  <si>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</si>
  <si>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</si>
  <si>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</si>
  <si>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</si>
  <si>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</si>
  <si>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</si>
  <si>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</si>
  <si>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</si>
  <si>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</si>
  <si>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</si>
  <si>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</si>
  <si>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</si>
  <si>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</si>
  <si>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</si>
  <si>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</si>
  <si>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</si>
  <si>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</si>
  <si>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</si>
  <si>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</si>
  <si>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</si>
  <si>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</si>
  <si>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</si>
  <si>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</si>
  <si>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</si>
  <si>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</si>
  <si>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</si>
  <si>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</si>
  <si>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</si>
  <si>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</si>
  <si>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</si>
  <si>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</si>
  <si>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</si>
  <si>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</si>
  <si>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</si>
  <si>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</si>
  <si>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</si>
  <si>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</si>
  <si>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</si>
  <si>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</si>
  <si>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</si>
  <si>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</si>
  <si>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</si>
  <si>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</si>
  <si>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</si>
  <si>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</si>
  <si>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</si>
  <si>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</si>
  <si>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</si>
  <si>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</si>
  <si>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</si>
  <si>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</si>
  <si>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</si>
  <si>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</si>
  <si>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</si>
  <si>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</si>
  <si>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</si>
  <si>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</si>
  <si>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</si>
  <si>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</si>
  <si>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</si>
  <si>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</si>
  <si>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</si>
  <si>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</si>
  <si>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</si>
  <si>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</si>
  <si>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</si>
  <si>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</si>
  <si>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</si>
  <si>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</si>
  <si>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</si>
  <si>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</si>
  <si>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</si>
  <si>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</si>
  <si>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</si>
  <si>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</si>
  <si>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</si>
  <si>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</si>
  <si>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</si>
  <si>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</si>
  <si>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</si>
  <si>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</si>
  <si>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</si>
  <si>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</si>
  <si>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</si>
  <si>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</si>
  <si>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</si>
  <si>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</si>
  <si>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</si>
  <si>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</si>
  <si>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</si>
  <si>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</si>
  <si>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</si>
  <si>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</si>
  <si>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</si>
  <si>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</si>
  <si>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</si>
  <si>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</si>
  <si>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</si>
  <si>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</si>
  <si>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</si>
  <si>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</si>
  <si>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</si>
  <si>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</si>
  <si>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</si>
  <si>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</si>
  <si>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</si>
  <si>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</si>
  <si>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</si>
  <si>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</si>
  <si>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</si>
  <si>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</si>
  <si>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</si>
  <si>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</si>
  <si>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</si>
  <si>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</si>
  <si>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</si>
  <si>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</si>
  <si>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</si>
  <si>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</si>
  <si>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</si>
  <si>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</si>
  <si>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</si>
  <si>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</si>
  <si>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</si>
  <si>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</si>
  <si>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</si>
  <si>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</si>
  <si>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</si>
  <si>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</si>
  <si>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</si>
  <si>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</si>
  <si>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</si>
  <si>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</si>
  <si>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</si>
  <si>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</si>
  <si>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</si>
  <si>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</si>
  <si>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</si>
  <si>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</si>
  <si>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</si>
  <si>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</si>
  <si>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</si>
  <si>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</si>
  <si>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</si>
  <si>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</si>
  <si>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</si>
  <si>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</si>
  <si>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</si>
  <si>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</si>
  <si>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</si>
  <si>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</si>
  <si>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</si>
  <si>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</si>
  <si>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</si>
  <si>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</si>
  <si>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</si>
  <si>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</si>
  <si>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</si>
  <si>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</si>
  <si>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</si>
  <si>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</si>
  <si>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</si>
  <si>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</si>
  <si>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</si>
  <si>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</si>
  <si>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</si>
  <si>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</si>
  <si>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</si>
  <si>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</si>
  <si>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</si>
  <si>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</si>
  <si>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</si>
  <si>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</si>
  <si>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</si>
  <si>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</si>
  <si>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</si>
  <si>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</si>
  <si>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</si>
  <si>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</si>
  <si>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</si>
  <si>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</si>
  <si>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</si>
  <si>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</si>
  <si>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</si>
  <si>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</si>
  <si>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</si>
  <si>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</si>
  <si>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</si>
  <si>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</si>
  <si>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</si>
  <si>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</si>
  <si>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</si>
  <si>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</si>
  <si>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</si>
  <si>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</si>
  <si>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</si>
  <si>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</si>
  <si>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</si>
  <si>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</si>
  <si>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</si>
  <si>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</si>
  <si>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</si>
  <si>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</si>
  <si>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</si>
  <si>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</si>
  <si>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</si>
  <si>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</si>
  <si>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</si>
  <si>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</si>
  <si>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</si>
  <si>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</si>
  <si>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</si>
  <si>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</si>
  <si>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</si>
  <si>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</si>
  <si>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</si>
  <si>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</si>
  <si>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</si>
  <si>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</si>
  <si>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</si>
  <si>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</si>
  <si>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</si>
  <si>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</si>
  <si>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</si>
  <si>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</si>
  <si>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</si>
  <si>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</si>
  <si>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</si>
  <si>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</si>
  <si>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</si>
  <si>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</si>
  <si>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</si>
  <si>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</si>
  <si>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</si>
  <si>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</si>
  <si>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</si>
  <si>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</si>
  <si>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</si>
  <si>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</si>
  <si>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</si>
  <si>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</si>
  <si>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</si>
  <si>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</si>
  <si>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</si>
  <si>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</si>
  <si>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</si>
  <si>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</si>
  <si>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</si>
  <si>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</si>
  <si>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</si>
  <si>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</si>
  <si>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</si>
  <si>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</si>
  <si>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</si>
  <si>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</si>
  <si>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</si>
  <si>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</si>
  <si>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</si>
  <si>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</si>
  <si>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</si>
  <si>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</si>
  <si>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</si>
  <si>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</si>
  <si>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</si>
  <si>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</si>
  <si>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</si>
  <si>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</si>
  <si>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</si>
  <si>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</si>
  <si>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</si>
  <si>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</si>
  <si>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</si>
  <si>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</si>
  <si>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</si>
  <si>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</si>
  <si>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</si>
  <si>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</si>
  <si>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</si>
  <si>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</si>
  <si>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</si>
  <si>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</si>
  <si>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</si>
  <si>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</si>
  <si>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</si>
  <si>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</si>
  <si>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</si>
  <si>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</si>
  <si>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</si>
  <si>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</si>
  <si>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</si>
  <si>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</si>
  <si>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</si>
  <si>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</si>
  <si>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</si>
  <si>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</si>
  <si>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</si>
  <si>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</si>
  <si>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</si>
  <si>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</si>
  <si>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</si>
  <si>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</si>
  <si>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</si>
  <si>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</si>
  <si>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</si>
  <si>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</si>
  <si>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</si>
  <si>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</si>
  <si>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</si>
  <si>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</si>
  <si>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</si>
  <si>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</si>
  <si>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</si>
  <si>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</si>
  <si>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</si>
  <si>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</si>
  <si>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</si>
  <si>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</si>
  <si>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</si>
  <si>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</si>
  <si>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</si>
  <si>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</si>
  <si>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</si>
  <si>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</si>
  <si>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</si>
  <si>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</si>
  <si>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</si>
  <si>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</si>
  <si>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</si>
  <si>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</si>
  <si>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</si>
  <si>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</si>
  <si>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</si>
  <si>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</si>
  <si>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</si>
  <si>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</si>
  <si>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</si>
  <si>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</si>
  <si>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</si>
  <si>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</si>
  <si>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</si>
  <si>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</si>
  <si>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</si>
  <si>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</si>
  <si>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</si>
  <si>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</si>
  <si>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</si>
  <si>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</si>
  <si>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</si>
  <si>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</si>
  <si>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</si>
  <si>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</si>
  <si>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</si>
  <si>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</si>
  <si>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</si>
  <si>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</si>
  <si>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</si>
  <si>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</si>
  <si>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</si>
  <si>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</si>
  <si>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</si>
  <si>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</si>
  <si>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</si>
  <si>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</si>
  <si>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</si>
  <si>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</si>
  <si>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</si>
  <si>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</si>
  <si>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</si>
  <si>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</si>
  <si>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</si>
  <si>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</si>
  <si>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</si>
  <si>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</si>
  <si>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</si>
  <si>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</si>
  <si>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</si>
  <si>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</si>
  <si>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</si>
  <si>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</si>
  <si>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</si>
  <si>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</si>
  <si>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</si>
  <si>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</si>
  <si>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</si>
  <si>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</si>
  <si>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</si>
  <si>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</si>
  <si>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</si>
  <si>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</si>
  <si>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</si>
  <si>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</si>
  <si>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</si>
  <si>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</si>
  <si>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</si>
  <si>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</si>
  <si>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</si>
  <si>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</si>
  <si>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</si>
  <si>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</si>
  <si>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</si>
  <si>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</si>
  <si>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</si>
  <si>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</si>
  <si>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</si>
  <si>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</si>
  <si>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</si>
  <si>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</si>
  <si>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</si>
  <si>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</si>
  <si>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</si>
  <si>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</si>
  <si>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</si>
  <si>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</si>
  <si>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</si>
  <si>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</si>
  <si>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</si>
  <si>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</si>
  <si>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</si>
  <si>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</si>
  <si>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</si>
  <si>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</si>
  <si>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</si>
  <si>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</si>
  <si>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</si>
  <si>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</si>
  <si>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</si>
  <si>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</si>
  <si>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</si>
  <si>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</si>
  <si>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</si>
  <si>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</si>
  <si>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</si>
  <si>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</si>
  <si>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</si>
  <si>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</si>
  <si>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</si>
  <si>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</si>
  <si>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</si>
  <si>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</si>
  <si>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</si>
  <si>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</si>
  <si>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</si>
  <si>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</si>
  <si>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</si>
  <si>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</si>
  <si>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</si>
  <si>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</si>
  <si>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</si>
  <si>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</si>
  <si>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</si>
  <si>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</si>
  <si>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</si>
  <si>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</si>
  <si>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</si>
  <si>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</si>
  <si>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</si>
  <si>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</si>
  <si>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</si>
  <si>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</si>
  <si>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</si>
  <si>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</si>
  <si>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</si>
  <si>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</si>
  <si>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</si>
  <si>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</si>
  <si>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</si>
  <si>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</si>
  <si>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</si>
  <si>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</si>
  <si>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</si>
  <si>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</si>
  <si>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</si>
  <si>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</si>
  <si>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</si>
  <si>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</si>
  <si>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</si>
  <si>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</si>
  <si>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</si>
  <si>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</si>
  <si>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</si>
  <si>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</si>
  <si>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</si>
  <si>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</si>
  <si>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</si>
  <si>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</si>
  <si>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</si>
  <si>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</si>
  <si>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</si>
  <si>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</si>
  <si>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</si>
  <si>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</si>
  <si>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</si>
  <si>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</si>
  <si>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</si>
  <si>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</si>
  <si>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</si>
  <si>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</si>
  <si>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</si>
  <si>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</si>
  <si>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</si>
  <si>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</si>
  <si>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</si>
  <si>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</si>
  <si>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</si>
  <si>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</si>
  <si>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</si>
  <si>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</si>
  <si>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</si>
  <si>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</si>
  <si>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</si>
  <si>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</si>
  <si>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</si>
  <si>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</si>
  <si>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</si>
  <si>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</si>
  <si>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</si>
  <si>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</si>
  <si>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</si>
  <si>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</si>
  <si>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</si>
  <si>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</si>
  <si>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</si>
  <si>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</si>
  <si>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</si>
  <si>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</si>
  <si>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</si>
  <si>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</si>
  <si>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</si>
  <si>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</si>
  <si>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</si>
  <si>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</si>
  <si>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</si>
  <si>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</si>
  <si>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</si>
  <si>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</si>
  <si>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</si>
  <si>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</si>
  <si>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</si>
  <si>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</si>
  <si>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</si>
  <si>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</si>
  <si>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</si>
  <si>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</si>
  <si>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</si>
  <si>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</si>
  <si>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</si>
  <si>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</si>
  <si>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</si>
  <si>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</si>
  <si>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</si>
  <si>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</si>
  <si>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</si>
  <si>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</si>
  <si>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</si>
  <si>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</si>
  <si>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</si>
  <si>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</si>
  <si>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</si>
  <si>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</si>
  <si>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</si>
  <si>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</si>
  <si>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</si>
  <si>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</si>
  <si>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</si>
  <si>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</si>
  <si>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</si>
  <si>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</si>
  <si>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</si>
  <si>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</si>
  <si>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</si>
  <si>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</si>
  <si>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</si>
  <si>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</si>
  <si>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</si>
  <si>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</si>
  <si>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</si>
  <si>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</si>
  <si>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</si>
  <si>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</si>
  <si>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</si>
  <si>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</si>
  <si>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</si>
  <si>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</si>
  <si>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</si>
  <si>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</si>
  <si>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</si>
  <si>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</si>
  <si>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</si>
  <si>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</si>
  <si>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</si>
  <si>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</si>
  <si>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</si>
  <si>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</si>
  <si>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</si>
  <si>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</si>
  <si>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</si>
  <si>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</si>
  <si>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</si>
  <si>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</si>
  <si>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</si>
  <si>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</si>
  <si>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</si>
  <si>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</si>
  <si>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</si>
  <si>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</si>
  <si>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</si>
  <si>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</si>
  <si>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</si>
  <si>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</si>
  <si>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</si>
  <si>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</si>
  <si>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</si>
  <si>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</si>
  <si>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</si>
  <si>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</si>
  <si>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</si>
  <si>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</si>
  <si>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</si>
  <si>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</si>
  <si>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</si>
  <si>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</si>
  <si>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</si>
  <si>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</si>
  <si>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</si>
  <si>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</si>
  <si>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</si>
  <si>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</si>
  <si>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</si>
  <si>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</si>
  <si>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</si>
  <si>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</si>
  <si>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</si>
  <si>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</si>
  <si>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</si>
  <si>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</si>
  <si>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</si>
  <si>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</si>
  <si>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</si>
  <si>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</si>
  <si>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</si>
  <si>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</si>
  <si>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</si>
  <si>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</si>
  <si>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</si>
  <si>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</si>
  <si>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</si>
  <si>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</si>
  <si>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</si>
  <si>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</si>
  <si>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</si>
  <si>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</si>
  <si>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</si>
  <si>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</si>
  <si>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</si>
  <si>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</si>
  <si>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</si>
  <si>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</si>
  <si>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</si>
  <si>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</si>
  <si>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</si>
  <si>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</si>
  <si>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</si>
  <si>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</si>
  <si>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</si>
  <si>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</si>
  <si>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</si>
  <si>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</si>
  <si>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</si>
  <si>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</si>
  <si>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</si>
  <si>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</si>
  <si>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</si>
  <si>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</si>
  <si>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</si>
  <si>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</si>
  <si>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</si>
  <si>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</si>
  <si>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</si>
  <si>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</si>
  <si>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</si>
  <si>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</si>
  <si>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</si>
  <si>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</si>
  <si>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</si>
  <si>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</si>
  <si>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</si>
  <si>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</si>
  <si>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</si>
  <si>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</si>
  <si>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</si>
  <si>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</si>
  <si>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</si>
  <si>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</si>
  <si>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</si>
  <si>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</si>
  <si>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</si>
  <si>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</si>
  <si>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</si>
  <si>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</si>
  <si>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</si>
  <si>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</si>
  <si>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</si>
  <si>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</si>
  <si>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</si>
  <si>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</si>
  <si>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</si>
  <si>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</si>
  <si>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</si>
  <si>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</si>
  <si>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</si>
  <si>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</si>
  <si>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</si>
  <si>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</si>
  <si>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</si>
  <si>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</si>
  <si>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</si>
  <si>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</si>
  <si>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</si>
  <si>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</si>
  <si>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</si>
  <si>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</si>
  <si>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</si>
  <si>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</si>
  <si>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</si>
  <si>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</si>
  <si>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</si>
  <si>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</si>
  <si>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</si>
  <si>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</si>
  <si>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</si>
  <si>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</si>
  <si>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</si>
  <si>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</si>
  <si>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</si>
  <si>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</si>
  <si>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</si>
  <si>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</si>
  <si>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</si>
  <si>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</si>
  <si>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</si>
  <si>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</si>
  <si>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</si>
  <si>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</si>
  <si>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</si>
  <si>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</si>
  <si>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</si>
  <si>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</si>
  <si>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</si>
  <si>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</si>
  <si>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</si>
  <si>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</si>
  <si>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</si>
  <si>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</si>
  <si>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</si>
  <si>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</si>
  <si>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</si>
  <si>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</si>
  <si>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</si>
  <si>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</si>
  <si>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</si>
  <si>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</si>
  <si>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</si>
  <si>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</si>
  <si>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</si>
  <si>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</si>
  <si>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</si>
  <si>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</si>
  <si>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</si>
  <si>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</si>
  <si>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</si>
  <si>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</si>
  <si>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</si>
  <si>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</si>
  <si>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</si>
  <si>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</si>
  <si>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</si>
  <si>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</si>
  <si>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</si>
  <si>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</si>
  <si>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</si>
  <si>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</si>
  <si>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</si>
  <si>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</si>
  <si>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</si>
  <si>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</si>
  <si>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</si>
  <si>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</si>
  <si>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</si>
  <si>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</si>
  <si>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</si>
  <si>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</si>
  <si>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</si>
  <si>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</si>
  <si>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</si>
  <si>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</si>
  <si>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</si>
  <si>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</si>
  <si>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</si>
  <si>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</si>
  <si>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</si>
  <si>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</si>
  <si>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</si>
  <si>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</si>
  <si>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</si>
  <si>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</si>
  <si>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</si>
  <si>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</si>
  <si>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</si>
  <si>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</si>
  <si>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</si>
  <si>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</si>
  <si>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</si>
  <si>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</si>
  <si>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</si>
  <si>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</si>
  <si>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</si>
  <si>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</si>
  <si>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</si>
  <si>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</si>
  <si>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</si>
  <si>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</si>
  <si>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</si>
  <si>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</si>
  <si>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</si>
  <si>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</si>
  <si>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</si>
  <si>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</si>
  <si>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</si>
  <si>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</si>
  <si>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</si>
  <si>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</si>
  <si>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</si>
  <si>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</si>
  <si>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</si>
  <si>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</si>
  <si>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</si>
  <si>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</si>
  <si>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</si>
  <si>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</si>
  <si>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</si>
  <si>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</si>
  <si>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</si>
  <si>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</si>
  <si>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</si>
  <si>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</si>
  <si>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</si>
  <si>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</si>
  <si>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</si>
  <si>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</si>
  <si>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</si>
  <si>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</si>
  <si>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</si>
  <si>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</si>
  <si>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</si>
  <si>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</si>
  <si>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</si>
  <si>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</si>
  <si>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</si>
  <si>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</si>
  <si>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</si>
  <si>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</si>
  <si>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</si>
  <si>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</si>
  <si>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</si>
  <si>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</si>
  <si>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</si>
  <si>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</si>
  <si>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</si>
  <si>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</si>
  <si>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</si>
  <si>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</si>
  <si>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</si>
  <si>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</si>
  <si>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</si>
  <si>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</si>
  <si>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</si>
  <si>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</si>
  <si>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</si>
  <si>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</si>
  <si>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</si>
  <si>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</si>
  <si>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</si>
  <si>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</si>
  <si>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</si>
  <si>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</si>
  <si>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</si>
  <si>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</si>
  <si>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</si>
  <si>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</si>
  <si>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</si>
  <si>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</si>
  <si>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</si>
  <si>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</si>
  <si>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</si>
  <si>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</si>
  <si>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</si>
  <si>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</si>
  <si>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</si>
  <si>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</si>
  <si>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</si>
  <si>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</si>
  <si>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</si>
  <si>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</si>
  <si>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</si>
  <si>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</si>
  <si>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</si>
  <si>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</si>
  <si>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</si>
  <si>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</si>
  <si>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</si>
  <si>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</si>
  <si>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</si>
  <si>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</si>
  <si>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</si>
  <si>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</si>
  <si>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</si>
  <si>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</si>
  <si>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</si>
  <si>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</si>
  <si>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</si>
  <si>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</si>
  <si>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</si>
  <si>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</si>
  <si>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</si>
  <si>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</si>
  <si>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</si>
  <si>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</si>
  <si>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</si>
  <si>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</si>
  <si>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</si>
  <si>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</si>
  <si>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</si>
  <si>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</si>
  <si>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</si>
  <si>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</si>
  <si>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</si>
  <si>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</si>
  <si>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</si>
  <si>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</si>
  <si>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</si>
  <si>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</si>
  <si>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</si>
  <si>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</si>
  <si>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</si>
  <si>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</si>
  <si>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</si>
  <si>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</si>
  <si>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</si>
  <si>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</si>
  <si>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</si>
  <si>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</si>
  <si>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</si>
  <si>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</si>
  <si>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</si>
  <si>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</si>
  <si>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</si>
  <si>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</si>
  <si>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</si>
  <si>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</si>
  <si>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</si>
  <si>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</si>
  <si>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</si>
  <si>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</si>
  <si>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</si>
  <si>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</si>
  <si>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</si>
  <si>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</si>
  <si>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</si>
  <si>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</si>
  <si>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</si>
  <si>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</si>
  <si>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</si>
  <si>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</si>
  <si>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</si>
  <si>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</si>
  <si>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</si>
  <si>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</si>
  <si>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</si>
  <si>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</si>
  <si>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</si>
  <si>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</si>
  <si>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</si>
  <si>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</si>
  <si>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</si>
  <si>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</si>
  <si>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</si>
  <si>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</si>
  <si>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</si>
  <si>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</si>
  <si>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</si>
  <si>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</si>
  <si>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</si>
  <si>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</si>
  <si>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</si>
  <si>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</si>
  <si>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</si>
  <si>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</si>
  <si>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</si>
  <si>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</si>
  <si>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</si>
  <si>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</si>
  <si>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</si>
  <si>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</si>
  <si>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</si>
  <si>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</si>
  <si>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</si>
  <si>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</si>
  <si>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</si>
  <si>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</si>
  <si>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</si>
  <si>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</si>
  <si>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</si>
  <si>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</si>
  <si>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</si>
  <si>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</si>
  <si>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</si>
  <si>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</si>
  <si>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</si>
  <si>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</si>
  <si>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</si>
  <si>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</si>
  <si>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</si>
  <si>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</si>
  <si>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</si>
  <si>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</si>
  <si>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</si>
  <si>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</si>
  <si>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</si>
  <si>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</si>
  <si>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</si>
  <si>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</si>
  <si>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</si>
  <si>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</si>
  <si>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</si>
  <si>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</si>
  <si>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</si>
  <si>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</si>
  <si>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</si>
  <si>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</si>
  <si>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</si>
  <si>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</si>
  <si>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</si>
  <si>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</si>
  <si>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</si>
  <si>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</si>
  <si>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</si>
  <si>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</si>
  <si>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</si>
  <si>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</si>
  <si>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</si>
  <si>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</si>
  <si>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</si>
  <si>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</si>
  <si>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</si>
  <si>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</si>
  <si>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</si>
  <si>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</si>
  <si>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</si>
  <si>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</si>
  <si>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</si>
  <si>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</si>
  <si>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</si>
  <si>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</si>
  <si>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</si>
  <si>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</si>
  <si>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</si>
  <si>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</si>
  <si>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</si>
  <si>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</si>
  <si>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</si>
  <si>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</si>
  <si>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</si>
  <si>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</si>
  <si>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</si>
  <si>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</si>
  <si>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</si>
  <si>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</si>
  <si>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</si>
  <si>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</si>
  <si>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</si>
  <si>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</si>
  <si>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</si>
  <si>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</si>
  <si>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</si>
  <si>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</si>
  <si>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</si>
  <si>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</si>
  <si>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</si>
  <si>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</si>
  <si>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</si>
  <si>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</si>
  <si>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</si>
  <si>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</si>
  <si>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</si>
  <si>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</si>
  <si>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</si>
  <si>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</si>
  <si>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</si>
  <si>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</si>
  <si>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</si>
  <si>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</si>
  <si>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</si>
  <si>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</si>
  <si>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</si>
  <si>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</si>
  <si>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</si>
  <si>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</si>
  <si>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</si>
  <si>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</si>
  <si>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</si>
  <si>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</si>
  <si>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</si>
  <si>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</si>
  <si>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</si>
  <si>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</si>
  <si>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</si>
  <si>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</si>
  <si>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</si>
  <si>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</si>
  <si>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</si>
  <si>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</si>
  <si>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</si>
  <si>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</si>
  <si>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</si>
  <si>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</si>
  <si>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</si>
  <si>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</si>
  <si>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</si>
  <si>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</si>
  <si>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</si>
  <si>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</si>
  <si>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</si>
  <si>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</si>
  <si>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</si>
  <si>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</si>
  <si>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</si>
  <si>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</si>
  <si>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</si>
  <si>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</si>
  <si>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</si>
  <si>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</si>
  <si>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</si>
  <si>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</si>
  <si>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</si>
  <si>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</si>
  <si>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</si>
  <si>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</si>
  <si>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</si>
  <si>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</si>
  <si>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</si>
  <si>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</si>
  <si>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</si>
  <si>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</si>
  <si>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</si>
  <si>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</si>
  <si>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</si>
  <si>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</si>
  <si>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</si>
  <si>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</si>
  <si>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</si>
  <si>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</si>
  <si>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</si>
  <si>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</si>
  <si>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</si>
  <si>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</si>
  <si>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</si>
  <si>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</si>
  <si>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</si>
  <si>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</si>
  <si>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</si>
  <si>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</si>
  <si>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</si>
  <si>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</si>
  <si>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</si>
  <si>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</si>
  <si>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</si>
  <si>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</si>
  <si>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</si>
  <si>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</si>
  <si>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</si>
  <si>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</si>
  <si>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</si>
  <si>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</si>
  <si>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</si>
  <si>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</si>
  <si>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</si>
  <si>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</si>
  <si>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</si>
  <si>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</si>
  <si>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</si>
  <si>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</si>
  <si>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</si>
  <si>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</si>
  <si>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</si>
  <si>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</si>
  <si>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</si>
  <si>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</si>
  <si>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</si>
  <si>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</si>
  <si>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</si>
  <si>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</si>
  <si>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</si>
  <si>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</si>
  <si>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</si>
  <si>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</si>
  <si>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</si>
  <si>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</si>
  <si>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</si>
  <si>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</si>
  <si>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</si>
  <si>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</si>
  <si>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</si>
  <si>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</si>
  <si>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</si>
  <si>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</si>
  <si>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</si>
  <si>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</si>
  <si>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</si>
  <si>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</si>
  <si>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</si>
  <si>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</si>
  <si>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</si>
  <si>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</si>
  <si>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</si>
  <si>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</si>
  <si>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</si>
  <si>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</si>
  <si>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</si>
  <si>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</si>
  <si>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</si>
  <si>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</si>
  <si>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</si>
  <si>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</si>
  <si>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</si>
  <si>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</si>
  <si>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</si>
  <si>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</si>
  <si>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</si>
  <si>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</si>
  <si>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</si>
  <si>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</si>
  <si>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</si>
  <si>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</si>
  <si>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</si>
  <si>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</si>
  <si>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</si>
  <si>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</si>
  <si>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</si>
  <si>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</si>
  <si>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</si>
  <si>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</si>
  <si>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</si>
  <si>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</si>
  <si>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</si>
  <si>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</si>
  <si>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</si>
  <si>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</si>
  <si>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</si>
  <si>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</si>
  <si>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</si>
  <si>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</si>
  <si>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</si>
  <si>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</si>
  <si>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</si>
  <si>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</si>
  <si>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</si>
  <si>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</si>
  <si>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</si>
  <si>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</si>
  <si>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</si>
  <si>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</si>
  <si>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</si>
  <si>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</si>
  <si>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</si>
  <si>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</si>
  <si>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</si>
  <si>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</si>
  <si>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</si>
  <si>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</si>
  <si>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</si>
  <si>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</si>
  <si>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</si>
  <si>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</si>
  <si>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</si>
  <si>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</si>
  <si>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</si>
  <si>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</si>
  <si>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</si>
  <si>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</si>
  <si>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</si>
  <si>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</si>
  <si>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</si>
  <si>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</si>
  <si>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</si>
  <si>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</si>
  <si>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</si>
  <si>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</si>
  <si>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</si>
  <si>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</si>
  <si>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</si>
  <si>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</si>
  <si>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</si>
  <si>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</si>
  <si>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</si>
  <si>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</si>
  <si>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</si>
  <si>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</si>
  <si>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</si>
  <si>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</si>
  <si>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</si>
  <si>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</si>
  <si>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</si>
  <si>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</si>
  <si>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</si>
  <si>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</si>
  <si>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</si>
  <si>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</si>
  <si>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</si>
  <si>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</si>
  <si>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</si>
  <si>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</si>
  <si>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</si>
  <si>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</si>
  <si>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</si>
  <si>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</si>
  <si>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</si>
  <si>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</si>
  <si>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</si>
  <si>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</si>
  <si>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</si>
  <si>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</si>
  <si>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</si>
  <si>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</si>
  <si>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</si>
  <si>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</si>
  <si>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</si>
  <si>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</si>
  <si>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</si>
  <si>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</si>
  <si>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</si>
  <si>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</si>
  <si>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</si>
  <si>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</si>
  <si>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</si>
  <si>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</si>
  <si>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</si>
  <si>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</si>
  <si>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</si>
  <si>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</si>
  <si>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</si>
  <si>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</si>
  <si>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</si>
  <si>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</si>
  <si>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</si>
  <si>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</si>
  <si>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</si>
  <si>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</si>
  <si>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</si>
  <si>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</si>
  <si>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</si>
  <si>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</si>
  <si>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</si>
  <si>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</si>
  <si>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</si>
  <si>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</si>
  <si>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</si>
  <si>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</si>
  <si>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</si>
  <si>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</si>
  <si>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</si>
  <si>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</si>
  <si>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</si>
  <si>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</si>
  <si>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</si>
  <si>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</si>
  <si>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</si>
  <si>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</si>
  <si>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</si>
  <si>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</si>
  <si>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</si>
  <si>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</si>
  <si>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</si>
  <si>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</si>
  <si>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</si>
  <si>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</si>
  <si>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</si>
  <si>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</si>
  <si>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</si>
  <si>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</si>
  <si>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</si>
  <si>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</si>
  <si>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</si>
  <si>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</si>
  <si>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</si>
  <si>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</si>
  <si>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</si>
  <si>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</si>
  <si>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</si>
  <si>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</si>
  <si>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</si>
  <si>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</si>
  <si>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</si>
  <si>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</si>
  <si>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</si>
  <si>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</si>
  <si>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</si>
  <si>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</si>
  <si>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</si>
  <si>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</si>
  <si>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</si>
  <si>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</si>
  <si>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</si>
  <si>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</si>
  <si>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</si>
  <si>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</si>
  <si>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</si>
  <si>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</si>
  <si>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</si>
  <si>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</si>
  <si>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</si>
  <si>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</si>
  <si>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</si>
  <si>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</si>
  <si>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</si>
  <si>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</si>
  <si>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</si>
  <si>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</si>
  <si>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</si>
  <si>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</si>
  <si>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</si>
  <si>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</si>
  <si>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</si>
  <si>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</si>
  <si>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</si>
  <si>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</si>
  <si>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</si>
  <si>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</si>
  <si>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</si>
  <si>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</si>
  <si>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</si>
  <si>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</si>
  <si>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</si>
  <si>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</si>
  <si>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</si>
  <si>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</si>
  <si>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</si>
  <si>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</si>
  <si>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</si>
  <si>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</si>
  <si>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</si>
  <si>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</si>
  <si>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</si>
  <si>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</si>
  <si>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</si>
  <si>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</si>
  <si>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</si>
  <si>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</si>
  <si>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</si>
  <si>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</si>
  <si>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</si>
  <si>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</si>
  <si>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</si>
  <si>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</si>
  <si>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</si>
  <si>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</si>
  <si>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</si>
  <si>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</si>
  <si>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</si>
  <si>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</si>
  <si>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</si>
  <si>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</si>
  <si>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</si>
  <si>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</si>
  <si>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</si>
  <si>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</si>
  <si>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</si>
  <si>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</si>
  <si>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</si>
  <si>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</si>
  <si>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</si>
  <si>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</si>
  <si>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</si>
  <si>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</si>
  <si>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</si>
  <si>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</si>
  <si>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</si>
  <si>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</si>
  <si>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</si>
  <si>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</si>
  <si>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</si>
  <si>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</si>
  <si>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</si>
  <si>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</si>
  <si>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</si>
  <si>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</si>
  <si>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</si>
  <si>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</si>
  <si>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</si>
  <si>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</si>
  <si>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</si>
  <si>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</si>
  <si>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</si>
  <si>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</si>
  <si>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</si>
  <si>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</si>
  <si>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</si>
  <si>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</si>
  <si>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</si>
  <si>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</si>
  <si>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</si>
  <si>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</si>
  <si>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</si>
  <si>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</si>
  <si>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</si>
  <si>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</si>
  <si>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</si>
  <si>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</si>
  <si>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</si>
  <si>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</si>
  <si>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</si>
  <si>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</si>
  <si>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</si>
  <si>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</si>
  <si>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</si>
  <si>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</si>
  <si>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</si>
  <si>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</si>
  <si>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</si>
  <si>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</si>
  <si>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</si>
  <si>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</si>
  <si>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</si>
  <si>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</si>
  <si>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</si>
  <si>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</si>
  <si>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</si>
  <si>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</si>
  <si>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</si>
  <si>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</si>
  <si>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</si>
  <si>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</si>
  <si>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</si>
  <si>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</si>
  <si>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</si>
  <si>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</si>
  <si>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</si>
  <si>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</si>
  <si>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</si>
  <si>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</si>
  <si>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</si>
  <si>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</si>
  <si>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</si>
  <si>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</si>
  <si>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</si>
  <si>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</si>
  <si>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</si>
  <si>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</si>
  <si>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</si>
  <si>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</si>
  <si>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</si>
  <si>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</si>
  <si>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</si>
  <si>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</si>
  <si>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</si>
  <si>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</si>
  <si>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</si>
  <si>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</si>
  <si>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</si>
  <si>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</si>
  <si>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</si>
  <si>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</si>
  <si>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</si>
  <si>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</si>
  <si>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</si>
  <si>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</si>
  <si>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</si>
  <si>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</si>
  <si>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</si>
  <si>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</si>
  <si>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</si>
  <si>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</si>
  <si>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</si>
  <si>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</si>
  <si>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</si>
  <si>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</si>
  <si>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</si>
  <si>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</si>
  <si>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</si>
  <si>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</si>
  <si>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</si>
  <si>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</si>
  <si>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</si>
  <si>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</si>
  <si>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</si>
  <si>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</si>
  <si>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</si>
  <si>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</si>
  <si>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</si>
  <si>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</si>
  <si>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</si>
  <si>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</si>
  <si>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</si>
  <si>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</si>
  <si>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</si>
  <si>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</si>
  <si>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</si>
  <si>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</si>
  <si>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</si>
  <si>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</si>
  <si>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</si>
  <si>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</si>
  <si>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</si>
  <si>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</si>
  <si>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</si>
  <si>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</si>
  <si>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</si>
  <si>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</si>
  <si>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</si>
  <si>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</si>
  <si>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</si>
  <si>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</si>
  <si>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</si>
  <si>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</si>
  <si>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</si>
  <si>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</si>
  <si>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</si>
  <si>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</si>
  <si>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</si>
  <si>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</si>
  <si>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</si>
  <si>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</si>
  <si>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</si>
  <si>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</si>
  <si>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</si>
  <si>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</si>
  <si>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</si>
  <si>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</si>
  <si>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</si>
  <si>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</si>
  <si>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</si>
  <si>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</si>
  <si>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</si>
  <si>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</si>
  <si>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</si>
  <si>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</si>
  <si>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</si>
  <si>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</si>
  <si>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</si>
  <si>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</si>
  <si>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</si>
  <si>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</si>
  <si>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</si>
  <si>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</si>
  <si>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</si>
  <si>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</si>
  <si>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</si>
  <si>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</si>
  <si>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</si>
  <si>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</si>
  <si>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</si>
  <si>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</si>
  <si>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</si>
  <si>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</si>
  <si>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</si>
  <si>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</si>
  <si>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</si>
  <si>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</si>
  <si>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</si>
  <si>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</si>
  <si>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</si>
  <si>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</si>
  <si>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</si>
  <si>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</si>
  <si>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</si>
  <si>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</si>
  <si>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</si>
  <si>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</si>
  <si>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</si>
  <si>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</si>
  <si>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</si>
  <si>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</si>
  <si>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</si>
  <si>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</si>
  <si>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</si>
  <si>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</si>
  <si>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</si>
  <si>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</si>
  <si>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</si>
  <si>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</si>
  <si>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</si>
  <si>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</si>
  <si>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</si>
  <si>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</si>
  <si>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</si>
  <si>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</si>
  <si>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</si>
  <si>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</si>
  <si>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</si>
  <si>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</si>
  <si>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</si>
  <si>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</si>
  <si>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</si>
  <si>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</si>
  <si>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</si>
  <si>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</si>
  <si>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</si>
  <si>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</si>
  <si>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</si>
  <si>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</si>
  <si>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</si>
  <si>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</si>
  <si>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</si>
  <si>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</si>
  <si>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</si>
  <si>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</si>
  <si>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</si>
  <si>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</si>
  <si>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</si>
  <si>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</si>
  <si>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</si>
  <si>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</si>
  <si>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</si>
  <si>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</si>
  <si>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</si>
  <si>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</si>
  <si>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</si>
  <si>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</si>
  <si>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</si>
  <si>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</si>
  <si>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</si>
  <si>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</si>
  <si>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</si>
  <si>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</si>
  <si>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</si>
  <si>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</si>
  <si>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</si>
  <si>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</si>
  <si>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</si>
  <si>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</si>
  <si>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</si>
  <si>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</si>
  <si>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</si>
  <si>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</si>
  <si>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</si>
  <si>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</si>
  <si>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</si>
  <si>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</si>
  <si>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</si>
  <si>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</si>
  <si>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</si>
  <si>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</si>
  <si>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</si>
  <si>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</si>
  <si>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</si>
  <si>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</si>
  <si>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</si>
  <si>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</si>
  <si>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</si>
  <si>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</si>
  <si>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</si>
  <si>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</si>
  <si>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</si>
  <si>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</si>
  <si>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</si>
  <si>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</si>
  <si>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</si>
  <si>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</si>
  <si>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</si>
  <si>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</si>
  <si>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</si>
  <si>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</si>
  <si>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</si>
  <si>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</si>
  <si>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</si>
  <si>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</si>
  <si>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</si>
  <si>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</si>
  <si>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</si>
  <si>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</si>
  <si>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</si>
  <si>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</si>
  <si>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</si>
  <si>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</si>
  <si>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</si>
  <si>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</si>
  <si>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</si>
  <si>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</si>
  <si>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</si>
  <si>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</si>
  <si>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</si>
  <si>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</si>
  <si>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</si>
  <si>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</si>
  <si>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</si>
  <si>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</si>
  <si>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</si>
  <si>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</si>
  <si>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</si>
  <si>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</si>
  <si>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</si>
  <si>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</si>
  <si>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</si>
  <si>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</si>
  <si>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</si>
  <si>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</si>
  <si>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</si>
  <si>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</si>
  <si>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</si>
  <si>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</si>
  <si>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</si>
  <si>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</si>
  <si>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</si>
  <si>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</si>
  <si>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</si>
  <si>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</si>
  <si>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</si>
  <si>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</si>
  <si>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</si>
  <si>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</si>
  <si>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</si>
  <si>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</si>
  <si>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</si>
  <si>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</si>
  <si>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</si>
  <si>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</si>
  <si>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</si>
  <si>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</si>
  <si>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</si>
  <si>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</si>
  <si>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</si>
  <si>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</si>
  <si>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</si>
  <si>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</si>
  <si>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</si>
  <si>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</si>
  <si>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</si>
  <si>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</si>
  <si>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</si>
  <si>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</si>
  <si>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</si>
  <si>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</si>
  <si>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</si>
  <si>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</si>
  <si>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</si>
  <si>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</si>
  <si>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</si>
  <si>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</si>
  <si>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</si>
  <si>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</si>
  <si>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</si>
  <si>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</si>
  <si>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</si>
  <si>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</si>
  <si>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</si>
  <si>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</si>
  <si>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</si>
  <si>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</si>
  <si>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</si>
  <si>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</si>
  <si>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</si>
  <si>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</si>
  <si>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</si>
  <si>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</si>
  <si>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</si>
  <si>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</si>
  <si>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</si>
  <si>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</si>
  <si>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</si>
  <si>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</si>
  <si>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</si>
  <si>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</si>
  <si>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</si>
  <si>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</si>
  <si>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</si>
  <si>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</si>
  <si>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</si>
  <si>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</si>
  <si>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</si>
  <si>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</si>
  <si>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</si>
  <si>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</si>
  <si>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</si>
  <si>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</si>
  <si>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</si>
  <si>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</si>
  <si>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</si>
  <si>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</si>
  <si>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</si>
  <si>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</si>
  <si>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</si>
  <si>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</si>
  <si>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</si>
  <si>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</si>
  <si>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</si>
  <si>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</si>
  <si>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</si>
  <si>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</si>
  <si>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</si>
  <si>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</si>
  <si>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</si>
  <si>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</si>
  <si>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</si>
  <si>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</si>
  <si>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</si>
  <si>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</si>
  <si>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</si>
  <si>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</si>
  <si>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</si>
  <si>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</si>
  <si>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</si>
  <si>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</si>
  <si>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</si>
  <si>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</si>
  <si>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</si>
  <si>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</si>
  <si>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</si>
  <si>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</si>
  <si>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</si>
  <si>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</si>
  <si>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</si>
  <si>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</si>
  <si>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</si>
  <si>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</si>
  <si>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</si>
  <si>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</si>
  <si>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</si>
  <si>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</si>
  <si>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</si>
  <si>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</si>
  <si>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</si>
  <si>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</si>
  <si>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</si>
  <si>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</si>
  <si>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</si>
  <si>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</si>
  <si>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</si>
  <si>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</si>
  <si>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</si>
  <si>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</si>
  <si>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</si>
  <si>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</si>
  <si>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</si>
  <si>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</si>
  <si>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</si>
  <si>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</si>
  <si>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</si>
  <si>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</si>
  <si>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</si>
  <si>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</si>
  <si>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</si>
  <si>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</si>
  <si>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</si>
  <si>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</si>
  <si>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</si>
  <si>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</si>
  <si>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</si>
  <si>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</si>
  <si>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</si>
  <si>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</si>
  <si>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</si>
  <si>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</si>
  <si>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</si>
  <si>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</si>
  <si>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</si>
  <si>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</si>
  <si>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</si>
  <si>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</si>
  <si>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</si>
  <si>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</si>
  <si>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</si>
  <si>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</si>
  <si>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</si>
  <si>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</si>
  <si>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</si>
  <si>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</si>
  <si>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</si>
  <si>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</si>
  <si>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</si>
  <si>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</si>
  <si>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</si>
  <si>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</si>
  <si>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</si>
  <si>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</si>
  <si>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</si>
  <si>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</si>
  <si>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</si>
  <si>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</si>
  <si>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</si>
  <si>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</si>
  <si>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</si>
  <si>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</si>
  <si>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</si>
  <si>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</si>
  <si>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</si>
  <si>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</si>
  <si>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</si>
  <si>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</si>
  <si>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</si>
  <si>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</si>
  <si>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</si>
  <si>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</si>
  <si>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</si>
  <si>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</si>
  <si>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</si>
  <si>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</si>
  <si>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</si>
  <si>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</si>
  <si>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</si>
  <si>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</si>
  <si>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</si>
  <si>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</si>
  <si>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</si>
  <si>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</si>
  <si>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</si>
  <si>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</si>
  <si>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</si>
  <si>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</si>
  <si>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</si>
  <si>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</si>
  <si>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</si>
  <si>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</si>
  <si>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</si>
  <si>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</si>
  <si>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</si>
  <si>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</si>
  <si>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</si>
  <si>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</si>
  <si>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</si>
  <si>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</si>
  <si>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</si>
  <si>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</si>
  <si>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</si>
  <si>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</si>
  <si>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</si>
  <si>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</si>
  <si>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</si>
  <si>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</si>
  <si>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</si>
  <si>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</si>
  <si>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</si>
  <si>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</si>
  <si>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</si>
  <si>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</si>
  <si>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</si>
  <si>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</si>
  <si>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</si>
  <si>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</si>
  <si>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</si>
  <si>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</si>
  <si>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</si>
  <si>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</si>
  <si>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</si>
  <si>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</si>
  <si>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</si>
  <si>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</si>
  <si>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</si>
  <si>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</si>
  <si>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</si>
  <si>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</si>
  <si>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</si>
  <si>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</si>
  <si>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</si>
  <si>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</si>
  <si>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</si>
  <si>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</si>
  <si>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</si>
  <si>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</si>
  <si>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</si>
  <si>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</si>
  <si>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</si>
  <si>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</si>
  <si>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</si>
  <si>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</si>
  <si>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</si>
  <si>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</si>
  <si>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</si>
  <si>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</si>
  <si>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</si>
  <si>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</si>
  <si>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</si>
  <si>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</si>
  <si>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</si>
  <si>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</si>
  <si>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</si>
  <si>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</si>
  <si>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</si>
  <si>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</si>
  <si>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</si>
  <si>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</si>
  <si>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</si>
  <si>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</si>
  <si>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</si>
  <si>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</si>
  <si>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</si>
  <si>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</si>
  <si>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</si>
  <si>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</si>
  <si>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</si>
  <si>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</si>
  <si>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</si>
  <si>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</si>
  <si>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</si>
  <si>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</si>
  <si>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</si>
  <si>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</si>
  <si>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</si>
  <si>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</si>
  <si>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</si>
  <si>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</si>
  <si>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</si>
  <si>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</si>
  <si>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</si>
  <si>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</si>
  <si>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</si>
  <si>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</si>
  <si>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</si>
  <si>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</si>
  <si>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</si>
  <si>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</si>
  <si>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</si>
  <si>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</si>
  <si>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</si>
  <si>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</si>
  <si>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</si>
  <si>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</si>
  <si>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</si>
  <si>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</si>
  <si>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</si>
  <si>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</si>
  <si>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</si>
  <si>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</si>
  <si>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</si>
  <si>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</si>
  <si>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</si>
  <si>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</si>
  <si>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</si>
  <si>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</si>
  <si>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</si>
  <si>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</si>
  <si>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</si>
  <si>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</si>
  <si>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</si>
  <si>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</si>
  <si>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</si>
  <si>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</si>
  <si>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</si>
  <si>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</si>
  <si>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</si>
  <si>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</si>
  <si>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</si>
  <si>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</si>
  <si>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</si>
  <si>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</si>
  <si>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</si>
  <si>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</si>
  <si>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</si>
  <si>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</si>
  <si>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</si>
  <si>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</si>
  <si>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</si>
  <si>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</si>
  <si>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</si>
  <si>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</si>
  <si>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</si>
  <si>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</si>
  <si>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</si>
  <si>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</si>
  <si>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</si>
  <si>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</si>
  <si>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</si>
  <si>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</si>
  <si>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</si>
  <si>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</si>
  <si>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</si>
  <si>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</si>
  <si>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</si>
  <si>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</si>
  <si>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</si>
  <si>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</si>
  <si>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</si>
  <si>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</si>
  <si>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</si>
  <si>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</si>
  <si>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</si>
  <si>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</si>
  <si>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</si>
  <si>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</si>
  <si>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</si>
  <si>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</si>
  <si>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</si>
  <si>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</si>
  <si>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</si>
  <si>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</si>
  <si>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</si>
  <si>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</si>
  <si>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</si>
  <si>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</si>
  <si>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</si>
  <si>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</si>
  <si>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</si>
  <si>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</si>
  <si>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</si>
  <si>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</si>
  <si>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</si>
  <si>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</si>
  <si>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</si>
  <si>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</si>
  <si>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</si>
  <si>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</si>
  <si>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</si>
  <si>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</si>
  <si>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</si>
  <si>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</si>
  <si>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</si>
  <si>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</si>
  <si>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</si>
  <si>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</si>
  <si>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</si>
  <si>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</si>
  <si>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</si>
  <si>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</si>
  <si>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</si>
  <si>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</si>
  <si>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</si>
  <si>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</si>
  <si>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</si>
  <si>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</si>
  <si>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</si>
  <si>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</si>
  <si>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</si>
  <si>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</si>
  <si>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</si>
  <si>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</si>
  <si>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</si>
  <si>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</si>
  <si>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</si>
  <si>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</si>
  <si>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</si>
  <si>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</si>
  <si>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</si>
  <si>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</si>
  <si>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</si>
  <si>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</si>
  <si>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</si>
  <si>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</si>
  <si>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</si>
  <si>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</si>
  <si>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</si>
  <si>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</si>
  <si>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</si>
  <si>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</si>
  <si>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</si>
  <si>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</si>
  <si>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</si>
  <si>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</si>
  <si>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</si>
  <si>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</si>
  <si>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</si>
  <si>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</si>
  <si>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</si>
  <si>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</si>
  <si>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</si>
  <si>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</si>
  <si>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</si>
  <si>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</si>
  <si>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</si>
  <si>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</si>
  <si>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</si>
  <si>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</si>
  <si>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</si>
  <si>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</si>
  <si>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</si>
  <si>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</si>
  <si>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</si>
  <si>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</si>
  <si>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</si>
  <si>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</si>
  <si>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</si>
  <si>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</si>
  <si>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</si>
  <si>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</si>
  <si>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</si>
  <si>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</si>
  <si>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</si>
  <si>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</si>
  <si>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</si>
  <si>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</si>
  <si>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</si>
  <si>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</si>
  <si>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</si>
  <si>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</si>
  <si>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</si>
  <si>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</si>
  <si>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</si>
  <si>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</si>
  <si>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</si>
  <si>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</si>
  <si>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</si>
  <si>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</si>
  <si>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</si>
  <si>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</si>
  <si>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</si>
  <si>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</si>
  <si>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</si>
  <si>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</si>
  <si>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</si>
  <si>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</si>
  <si>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</si>
  <si>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</si>
  <si>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</si>
  <si>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</si>
  <si>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</si>
  <si>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</si>
  <si>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</si>
  <si>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</si>
  <si>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</si>
  <si>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</si>
  <si>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</si>
  <si>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</si>
  <si>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</si>
  <si>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</si>
  <si>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</si>
  <si>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</si>
  <si>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</si>
  <si>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</si>
  <si>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</si>
  <si>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</si>
  <si>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</si>
  <si>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</si>
  <si>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</si>
  <si>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</si>
  <si>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</si>
  <si>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</si>
  <si>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</si>
  <si>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</si>
  <si>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</si>
  <si>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</si>
  <si>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</si>
  <si>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</si>
  <si>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</si>
  <si>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</si>
  <si>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</si>
  <si>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</si>
  <si>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</si>
  <si>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</si>
  <si>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</si>
  <si>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</si>
  <si>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</si>
  <si>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</si>
  <si>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</si>
  <si>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</si>
  <si>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</si>
  <si>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</si>
  <si>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</si>
  <si>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</si>
  <si>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</si>
  <si>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</si>
  <si>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</si>
  <si>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</si>
  <si>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</si>
  <si>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</si>
  <si>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</si>
  <si>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</si>
  <si>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</si>
  <si>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</si>
  <si>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</si>
  <si>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</si>
  <si>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</si>
  <si>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</si>
  <si>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</si>
  <si>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</si>
  <si>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</si>
  <si>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</si>
  <si>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</si>
  <si>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</si>
  <si>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</si>
  <si>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</si>
  <si>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</si>
  <si>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</si>
  <si>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</si>
  <si>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</si>
  <si>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</si>
  <si>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</si>
  <si>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</si>
  <si>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</si>
  <si>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</si>
  <si>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</si>
  <si>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</si>
  <si>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</si>
  <si>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</si>
  <si>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</si>
  <si>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</si>
  <si>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</si>
  <si>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</si>
  <si>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</si>
  <si>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</si>
  <si>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</si>
  <si>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</si>
  <si>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</si>
  <si>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</si>
  <si>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</si>
  <si>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</si>
  <si>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</si>
  <si>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</si>
  <si>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</si>
  <si>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</si>
  <si>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</si>
  <si>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</si>
  <si>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</si>
  <si>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</si>
  <si>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</si>
  <si>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</si>
  <si>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</si>
  <si>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</si>
  <si>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</si>
  <si>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</si>
  <si>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</si>
  <si>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</si>
  <si>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</si>
  <si>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</si>
  <si>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</si>
  <si>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</si>
  <si>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</si>
  <si>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</si>
  <si>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</si>
  <si>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</si>
  <si>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</si>
  <si>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</si>
  <si>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</si>
  <si>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</si>
  <si>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</si>
  <si>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</si>
  <si>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</si>
  <si>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</si>
  <si>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</si>
  <si>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</si>
  <si>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</si>
  <si>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</si>
  <si>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</si>
  <si>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</si>
  <si>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</si>
  <si>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</si>
  <si>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</si>
  <si>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</si>
  <si>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</si>
  <si>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</si>
  <si>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</si>
  <si>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</si>
  <si>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</si>
  <si>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</si>
  <si>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</si>
  <si>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</si>
  <si>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</si>
  <si>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</si>
  <si>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</si>
  <si>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</si>
  <si>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</si>
  <si>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</si>
  <si>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</si>
  <si>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</si>
  <si>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</si>
  <si>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</si>
  <si>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</si>
  <si>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</si>
  <si>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</si>
  <si>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</si>
  <si>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</si>
  <si>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</si>
  <si>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</si>
  <si>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</si>
  <si>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</si>
  <si>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</si>
  <si>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</si>
  <si>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</si>
  <si>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</si>
  <si>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</si>
  <si>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</si>
  <si>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</si>
  <si>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</si>
  <si>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</si>
  <si>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</si>
  <si>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</si>
  <si>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</si>
  <si>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</si>
  <si>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</si>
  <si>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</si>
  <si>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</si>
  <si>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</si>
  <si>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</si>
  <si>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</si>
  <si>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</si>
  <si>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</si>
  <si>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</si>
  <si>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</si>
  <si>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</si>
  <si>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</si>
  <si>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</si>
  <si>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</si>
  <si>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</si>
  <si>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</si>
  <si>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</si>
  <si>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</si>
  <si>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</si>
  <si>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</si>
  <si>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</si>
  <si>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</si>
  <si>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</si>
  <si>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</si>
  <si>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</si>
  <si>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</si>
  <si>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</si>
  <si>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</si>
  <si>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</si>
  <si>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</si>
  <si>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</si>
  <si>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</si>
  <si>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</si>
  <si>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</si>
  <si>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</si>
  <si>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</si>
  <si>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</si>
  <si>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</si>
  <si>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</si>
  <si>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</si>
  <si>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</si>
  <si>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</si>
  <si>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</si>
  <si>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</si>
  <si>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</si>
  <si>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</si>
  <si>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</si>
  <si>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</si>
  <si>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</si>
  <si>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</si>
  <si>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</si>
  <si>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</si>
  <si>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</si>
  <si>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</si>
  <si>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</si>
  <si>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</si>
  <si>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</si>
  <si>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</si>
  <si>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</si>
  <si>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</si>
  <si>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</si>
  <si>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</si>
  <si>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</si>
  <si>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</si>
  <si>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</si>
  <si>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</si>
  <si>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</si>
  <si>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</si>
  <si>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</si>
  <si>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</si>
  <si>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</si>
  <si>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</si>
  <si>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</si>
  <si>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</si>
  <si>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</si>
  <si>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</si>
  <si>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</si>
  <si>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</si>
  <si>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</si>
  <si>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</si>
  <si>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</si>
  <si>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</si>
  <si>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</si>
  <si>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</si>
  <si>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</si>
  <si>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</si>
  <si>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</si>
  <si>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</si>
  <si>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</si>
  <si>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</si>
  <si>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</si>
  <si>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</si>
  <si>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</si>
  <si>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</si>
  <si>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</si>
  <si>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</si>
  <si>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</si>
  <si>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</si>
  <si>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</si>
  <si>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</si>
  <si>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</si>
  <si>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</si>
  <si>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</si>
  <si>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</si>
  <si>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</si>
  <si>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</si>
  <si>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</si>
  <si>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</si>
  <si>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</si>
  <si>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</si>
  <si>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</si>
  <si>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</si>
  <si>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</si>
  <si>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</si>
  <si>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</si>
  <si>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</si>
  <si>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</si>
  <si>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</si>
  <si>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</si>
  <si>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</si>
  <si>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</si>
  <si>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</si>
  <si>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</si>
  <si>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</si>
  <si>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</si>
  <si>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</si>
  <si>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</si>
  <si>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</si>
  <si>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</si>
  <si>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</si>
  <si>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</si>
  <si>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</si>
  <si>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</si>
  <si>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</si>
  <si>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</si>
  <si>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</si>
  <si>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</si>
  <si>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</si>
  <si>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</si>
  <si>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</si>
  <si>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</si>
  <si>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</si>
  <si>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</si>
  <si>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</si>
  <si>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</si>
  <si>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</si>
  <si>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</si>
  <si>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</si>
  <si>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</si>
  <si>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</si>
  <si>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</si>
  <si>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</si>
  <si>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</si>
  <si>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</si>
  <si>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</si>
  <si>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</si>
  <si>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</si>
  <si>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</si>
  <si>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</si>
  <si>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</si>
  <si>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</si>
  <si>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</si>
  <si>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</si>
  <si>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</si>
  <si>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</si>
  <si>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</si>
  <si>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</si>
  <si>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</si>
  <si>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</si>
  <si>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</si>
  <si>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</si>
  <si>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</si>
  <si>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</si>
  <si>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</si>
  <si>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</si>
  <si>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</si>
  <si>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</si>
  <si>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</si>
  <si>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</si>
  <si>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</si>
  <si>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</si>
  <si>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</si>
  <si>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</si>
  <si>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</si>
  <si>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</si>
  <si>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</si>
  <si>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</si>
  <si>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</si>
  <si>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</si>
  <si>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</si>
  <si>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</si>
  <si>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</si>
  <si>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</si>
  <si>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</si>
  <si>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</si>
  <si>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</si>
  <si>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</si>
  <si>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</si>
  <si>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</si>
  <si>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</si>
  <si>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</si>
  <si>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</si>
  <si>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</si>
  <si>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</si>
  <si>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</si>
  <si>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</si>
  <si>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</si>
  <si>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</si>
  <si>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</si>
  <si>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</si>
  <si>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</si>
  <si>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</si>
  <si>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</si>
  <si>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</si>
  <si>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</si>
  <si>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</si>
  <si>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</si>
  <si>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</si>
  <si>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</si>
  <si>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</si>
  <si>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</si>
  <si>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</si>
  <si>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</si>
  <si>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</si>
  <si>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</si>
  <si>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</si>
  <si>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</si>
  <si>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</si>
  <si>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</si>
  <si>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</si>
  <si>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</si>
  <si>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</si>
  <si>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</si>
  <si>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</si>
  <si>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</si>
  <si>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</si>
  <si>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</si>
  <si>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</si>
  <si>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</si>
  <si>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</si>
  <si>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</si>
  <si>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</si>
  <si>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</si>
  <si>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</si>
  <si>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</si>
  <si>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</si>
  <si>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</si>
  <si>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</si>
  <si>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</si>
  <si>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</si>
  <si>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</si>
  <si>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</si>
  <si>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</si>
  <si>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</si>
  <si>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</si>
  <si>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</si>
  <si>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</si>
  <si>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</si>
  <si>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</si>
  <si>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</si>
  <si>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</si>
  <si>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</si>
  <si>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</si>
  <si>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</si>
  <si>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</si>
  <si>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</si>
  <si>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</si>
  <si>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</si>
  <si>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</si>
  <si>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</si>
  <si>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</si>
  <si>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</si>
  <si>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</si>
  <si>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</si>
  <si>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</si>
  <si>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</si>
  <si>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</si>
  <si>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</si>
  <si>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</si>
  <si>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</si>
  <si>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</si>
  <si>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</si>
  <si>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</si>
  <si>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</si>
  <si>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</si>
  <si>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</si>
  <si>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</si>
  <si>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</si>
  <si>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</si>
  <si>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</si>
  <si>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</si>
  <si>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</si>
  <si>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</si>
  <si>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</si>
  <si>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</si>
  <si>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</si>
  <si>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</si>
  <si>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</si>
  <si>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</si>
  <si>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</si>
  <si>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</si>
  <si>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</si>
  <si>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</si>
  <si>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</si>
  <si>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</si>
  <si>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</si>
  <si>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</si>
  <si>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</si>
  <si>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</si>
  <si>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</si>
  <si>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</si>
  <si>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</si>
  <si>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</si>
  <si>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</si>
  <si>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</si>
  <si>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</si>
  <si>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</si>
  <si>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</si>
  <si>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</si>
  <si>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</si>
  <si>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</si>
  <si>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</si>
  <si>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</si>
  <si>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</si>
  <si>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</si>
  <si>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</si>
  <si>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</si>
  <si>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</si>
  <si>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</si>
  <si>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</si>
  <si>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</si>
  <si>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</si>
  <si>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</si>
  <si>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</si>
  <si>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</si>
  <si>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</si>
  <si>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</si>
  <si>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</si>
  <si>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</si>
  <si>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</si>
  <si>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</si>
  <si>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</si>
  <si>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</si>
  <si>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</si>
  <si>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</si>
  <si>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</si>
  <si>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</si>
  <si>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</si>
  <si>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</si>
  <si>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</si>
  <si>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</si>
  <si>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</si>
  <si>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</si>
  <si>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</si>
  <si>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</si>
  <si>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</si>
  <si>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</si>
  <si>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</si>
  <si>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</si>
  <si>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</si>
  <si>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</si>
  <si>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</si>
  <si>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</si>
  <si>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</si>
  <si>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</si>
  <si>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</si>
  <si>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</si>
  <si>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</si>
  <si>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</si>
  <si>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</si>
  <si>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</si>
  <si>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</si>
  <si>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</si>
  <si>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</si>
  <si>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</si>
  <si>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</si>
  <si>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</si>
  <si>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</si>
  <si>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</si>
  <si>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</si>
  <si>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</si>
  <si>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</si>
  <si>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</si>
  <si>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</si>
  <si>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</si>
  <si>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</si>
  <si>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</si>
  <si>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</si>
  <si>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</si>
  <si>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</si>
  <si>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</si>
  <si>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</si>
  <si>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</si>
  <si>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</si>
  <si>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</si>
  <si>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</si>
  <si>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</si>
  <si>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</si>
  <si>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</si>
  <si>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</si>
  <si>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</si>
  <si>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</si>
  <si>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</si>
  <si>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</si>
  <si>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</si>
  <si>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</si>
  <si>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</si>
  <si>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</si>
  <si>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</si>
  <si>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</si>
  <si>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</si>
  <si>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</si>
  <si>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</si>
  <si>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</si>
  <si>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</si>
  <si>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</si>
  <si>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</si>
  <si>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</si>
  <si>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</si>
  <si>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</si>
  <si>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</si>
  <si>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</si>
  <si>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</si>
  <si>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</si>
  <si>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</si>
  <si>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</si>
  <si>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</si>
  <si>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</si>
  <si>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</si>
  <si>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</si>
  <si>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</si>
  <si>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</si>
  <si>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</si>
  <si>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</si>
  <si>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</si>
  <si>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</si>
  <si>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</si>
  <si>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</si>
  <si>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</si>
  <si>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</si>
  <si>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</si>
  <si>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</si>
  <si>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</si>
  <si>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</si>
  <si>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</si>
  <si>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</si>
  <si>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</si>
  <si>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</si>
  <si>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</si>
  <si>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</si>
  <si>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</si>
  <si>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</si>
  <si>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</si>
  <si>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</si>
  <si>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</si>
  <si>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</si>
  <si>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</si>
  <si>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</si>
  <si>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</si>
  <si>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</si>
  <si>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</si>
  <si>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</si>
  <si>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</si>
  <si>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</si>
  <si>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</si>
  <si>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</si>
  <si>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</si>
  <si>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</si>
  <si>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</si>
  <si>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</si>
  <si>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</si>
  <si>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</si>
  <si>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</si>
  <si>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</si>
  <si>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</si>
  <si>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</si>
  <si>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</si>
  <si>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</si>
  <si>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</si>
  <si>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</si>
  <si>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</si>
  <si>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</si>
  <si>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</si>
  <si>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</si>
  <si>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</si>
  <si>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</si>
  <si>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</si>
  <si>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</si>
  <si>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</si>
  <si>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</si>
  <si>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</si>
  <si>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</si>
  <si>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</si>
  <si>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</si>
  <si>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</si>
  <si>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</si>
  <si>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</si>
  <si>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</si>
  <si>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</si>
  <si>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</si>
  <si>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</si>
  <si>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</si>
  <si>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</si>
  <si>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</si>
  <si>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</si>
  <si>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</si>
  <si>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</si>
  <si>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</si>
  <si>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</si>
  <si>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</si>
  <si>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</si>
  <si>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</si>
  <si>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</si>
  <si>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</si>
  <si>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</si>
  <si>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</si>
  <si>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</si>
  <si>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</si>
  <si>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</si>
  <si>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</si>
  <si>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</si>
  <si>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</si>
  <si>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</si>
  <si>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</si>
  <si>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</si>
  <si>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</si>
  <si>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</si>
  <si>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</si>
  <si>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</si>
  <si>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</si>
  <si>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</si>
  <si>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</si>
  <si>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</si>
  <si>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</si>
  <si>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</si>
  <si>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</si>
  <si>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</si>
  <si>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</si>
  <si>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</si>
  <si>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</si>
  <si>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</si>
  <si>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</si>
  <si>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</si>
  <si>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</si>
  <si>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</si>
  <si>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</si>
  <si>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</si>
  <si>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</si>
  <si>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</si>
  <si>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</si>
  <si>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</si>
  <si>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</si>
  <si>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</si>
  <si>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</si>
  <si>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</si>
  <si>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</si>
  <si>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</si>
  <si>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</si>
  <si>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</si>
  <si>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</si>
  <si>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</si>
  <si>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</si>
  <si>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</si>
  <si>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</si>
  <si>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</si>
  <si>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</si>
  <si>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</si>
  <si>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</si>
  <si>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</si>
  <si>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</si>
  <si>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</si>
  <si>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</si>
  <si>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</si>
  <si>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</si>
  <si>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</si>
  <si>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</si>
  <si>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</si>
  <si>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</si>
  <si>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</si>
  <si>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</si>
  <si>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</si>
  <si>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</si>
  <si>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</si>
  <si>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</si>
  <si>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</si>
  <si>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</si>
  <si>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</si>
  <si>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</si>
  <si>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</si>
  <si>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</si>
  <si>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</si>
  <si>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</si>
  <si>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</si>
  <si>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</si>
  <si>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</si>
  <si>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</si>
  <si>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</si>
  <si>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</si>
  <si>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</si>
  <si>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</si>
  <si>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</si>
  <si>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</si>
  <si>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</si>
  <si>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</si>
  <si>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</si>
  <si>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</si>
  <si>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</si>
  <si>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</si>
  <si>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</si>
  <si>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</si>
  <si>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</si>
  <si>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</si>
  <si>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</si>
  <si>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</si>
  <si>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</si>
  <si>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</si>
  <si>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</si>
  <si>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</si>
  <si>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</si>
  <si>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</si>
  <si>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</si>
  <si>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</si>
  <si>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</si>
  <si>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</si>
  <si>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</si>
  <si>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</si>
  <si>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</si>
  <si>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</si>
  <si>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</si>
  <si>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</si>
  <si>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</si>
  <si>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</si>
  <si>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</si>
  <si>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</si>
  <si>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</si>
  <si>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</si>
  <si>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</si>
  <si>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</si>
  <si>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</si>
  <si>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</si>
  <si>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</si>
  <si>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</si>
  <si>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</si>
  <si>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</si>
  <si>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</si>
  <si>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</si>
  <si>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</si>
  <si>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</si>
  <si>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</si>
  <si>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</si>
  <si>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</si>
  <si>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</si>
  <si>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</si>
  <si>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</si>
  <si>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</si>
  <si>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</si>
  <si>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</si>
  <si>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</si>
  <si>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</si>
  <si>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</si>
  <si>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</si>
  <si>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</si>
  <si>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</si>
  <si>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</si>
  <si>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</si>
  <si>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</si>
  <si>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</si>
  <si>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</si>
  <si>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</si>
  <si>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</si>
  <si>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</si>
  <si>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</si>
  <si>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</si>
  <si>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</si>
  <si>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</si>
  <si>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</si>
  <si>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</si>
  <si>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</si>
  <si>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</si>
  <si>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</si>
  <si>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</si>
  <si>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</si>
  <si>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</si>
  <si>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</si>
  <si>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</si>
  <si>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</si>
  <si>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</si>
  <si>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</si>
  <si>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</si>
  <si>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</si>
  <si>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</si>
  <si>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</si>
  <si>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</si>
  <si>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</si>
  <si>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</si>
  <si>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</si>
  <si>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</si>
  <si>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</si>
  <si>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</si>
  <si>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</si>
  <si>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</si>
  <si>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</si>
  <si>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</si>
  <si>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</si>
  <si>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</si>
  <si>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</si>
  <si>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</si>
  <si>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</si>
  <si>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</si>
  <si>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</si>
  <si>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</si>
  <si>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</si>
  <si>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</si>
  <si>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</si>
  <si>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</si>
  <si>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</si>
  <si>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</si>
  <si>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</si>
  <si>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</si>
  <si>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</si>
  <si>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</si>
  <si>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</si>
  <si>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</si>
  <si>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</si>
  <si>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</si>
  <si>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</si>
  <si>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</si>
  <si>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</si>
  <si>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</si>
  <si>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</si>
  <si>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</si>
  <si>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</si>
  <si>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</si>
  <si>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</si>
  <si>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</si>
  <si>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</si>
  <si>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</si>
  <si>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</si>
  <si>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</si>
  <si>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</si>
  <si>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</si>
  <si>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</si>
  <si>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</si>
  <si>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</si>
  <si>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</si>
  <si>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</si>
  <si>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</si>
  <si>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</si>
  <si>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</si>
  <si>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</si>
  <si>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</si>
  <si>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</si>
  <si>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</si>
  <si>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</si>
  <si>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</si>
  <si>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</si>
  <si>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</si>
  <si>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</si>
  <si>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</si>
  <si>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</si>
  <si>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</si>
  <si>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</si>
  <si>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</si>
  <si>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</si>
  <si>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</si>
  <si>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</si>
  <si>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</si>
  <si>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</si>
  <si>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</si>
  <si>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</si>
  <si>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</si>
  <si>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</si>
  <si>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</si>
  <si>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</si>
  <si>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</si>
  <si>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</si>
  <si>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</si>
  <si>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</si>
  <si>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</si>
  <si>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</si>
  <si>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</si>
  <si>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</si>
  <si>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</si>
  <si>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</si>
  <si>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</si>
  <si>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</si>
  <si>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</si>
  <si>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</si>
  <si>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</si>
  <si>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</si>
  <si>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</si>
  <si>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</si>
  <si>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</si>
  <si>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</si>
  <si>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</si>
  <si>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</si>
  <si>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</si>
  <si>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</si>
  <si>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</si>
  <si>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</si>
  <si>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</si>
  <si>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</si>
  <si>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</si>
  <si>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</si>
  <si>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</si>
  <si>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</si>
  <si>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</si>
  <si>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</si>
  <si>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</si>
  <si>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</si>
  <si>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</si>
  <si>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</si>
  <si>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</si>
  <si>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</si>
  <si>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</si>
  <si>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</si>
  <si>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</si>
  <si>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</si>
  <si>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</si>
  <si>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</si>
  <si>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</si>
  <si>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</si>
  <si>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</si>
  <si>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</si>
  <si>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</si>
  <si>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</si>
  <si>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</si>
  <si>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</si>
  <si>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</si>
  <si>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</si>
  <si>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</si>
  <si>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</si>
  <si>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</si>
  <si>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</si>
  <si>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</si>
  <si>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</si>
  <si>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</si>
  <si>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</si>
  <si>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</si>
  <si>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</si>
  <si>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</si>
  <si>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</si>
  <si>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</si>
  <si>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</si>
  <si>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</si>
  <si>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</si>
  <si>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</si>
  <si>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</si>
  <si>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</si>
  <si>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</si>
  <si>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</si>
  <si>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</si>
  <si>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</si>
  <si>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</si>
  <si>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</si>
  <si>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</si>
  <si>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</si>
  <si>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</si>
  <si>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</si>
  <si>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</si>
  <si>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</si>
  <si>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</si>
  <si>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</si>
  <si>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</si>
  <si>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</si>
  <si>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</si>
  <si>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</si>
  <si>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</si>
  <si>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</si>
  <si>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</si>
  <si>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</si>
  <si>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</si>
  <si>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</si>
  <si>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</si>
  <si>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</si>
  <si>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</si>
  <si>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</si>
  <si>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</si>
  <si>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</si>
  <si>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</si>
  <si>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</si>
  <si>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</si>
  <si>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</si>
  <si>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</si>
  <si>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</si>
  <si>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</si>
  <si>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</si>
  <si>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</si>
  <si>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</si>
  <si>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</si>
  <si>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</si>
  <si>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</si>
  <si>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</si>
  <si>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</si>
  <si>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</si>
  <si>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</si>
  <si>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</si>
  <si>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</si>
  <si>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</si>
  <si>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</si>
  <si>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</si>
  <si>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</si>
  <si>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</si>
  <si>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</si>
  <si>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</si>
  <si>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</si>
  <si>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</si>
  <si>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</si>
  <si>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</si>
  <si>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</si>
  <si>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</si>
  <si>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</si>
  <si>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</si>
  <si>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</si>
  <si>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</si>
  <si>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</si>
  <si>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</si>
  <si>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</si>
  <si>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</si>
  <si>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</si>
  <si>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</si>
  <si>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</si>
  <si>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</si>
  <si>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</si>
  <si>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</si>
  <si>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</si>
  <si>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</si>
  <si>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</si>
  <si>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</si>
  <si>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</si>
  <si>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</si>
  <si>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</si>
  <si>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</si>
  <si>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</si>
  <si>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</si>
  <si>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</si>
  <si>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</si>
  <si>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</si>
  <si>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</si>
  <si>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</si>
  <si>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</si>
  <si>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</si>
  <si>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</si>
  <si>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</si>
  <si>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</si>
  <si>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</si>
  <si>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</si>
  <si>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</si>
  <si>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</si>
  <si>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</si>
  <si>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</si>
  <si>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</si>
  <si>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</si>
  <si>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</si>
  <si>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</si>
  <si>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</si>
  <si>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</si>
  <si>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</si>
  <si>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</si>
  <si>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</si>
  <si>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</si>
  <si>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</si>
  <si>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</si>
  <si>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</si>
  <si>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</si>
  <si>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</si>
  <si>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</si>
  <si>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</si>
  <si>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</si>
  <si>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</si>
  <si>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</si>
  <si>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</si>
  <si>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</si>
  <si>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</si>
  <si>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</si>
  <si>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</si>
  <si>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</si>
  <si>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</si>
  <si>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</si>
  <si>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</si>
  <si>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</si>
  <si>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</si>
  <si>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</si>
  <si>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</si>
  <si>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</si>
  <si>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</si>
  <si>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</si>
  <si>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</si>
  <si>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</si>
  <si>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</si>
  <si>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</si>
  <si>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</si>
  <si>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</si>
  <si>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</si>
  <si>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</si>
  <si>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</si>
  <si>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</si>
  <si>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</si>
  <si>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</si>
  <si>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</si>
  <si>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</si>
  <si>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</si>
  <si>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</si>
  <si>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</si>
  <si>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</si>
  <si>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</si>
  <si>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</si>
  <si>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</si>
  <si>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</si>
  <si>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</si>
  <si>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</si>
  <si>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</si>
  <si>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</si>
  <si>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</si>
  <si>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</si>
  <si>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</si>
  <si>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</si>
  <si>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</si>
  <si>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</si>
  <si>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</si>
  <si>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</si>
  <si>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</si>
  <si>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</si>
  <si>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</si>
  <si>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</si>
  <si>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</si>
  <si>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</si>
  <si>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</si>
  <si>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</si>
  <si>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</si>
  <si>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</si>
  <si>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</si>
  <si>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</si>
  <si>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</si>
  <si>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</si>
  <si>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</si>
  <si>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</si>
  <si>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</si>
  <si>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</si>
  <si>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</si>
  <si>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</si>
  <si>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</si>
  <si>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</si>
  <si>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</si>
  <si>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</si>
  <si>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</si>
  <si>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</si>
  <si>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</si>
  <si>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</si>
  <si>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</si>
  <si>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</si>
  <si>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</si>
  <si>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</si>
  <si>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</si>
  <si>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</si>
  <si>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</si>
  <si>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</si>
  <si>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</si>
  <si>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</si>
  <si>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</si>
  <si>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</si>
  <si>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</si>
  <si>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</si>
  <si>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</si>
  <si>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</si>
  <si>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</si>
  <si>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</si>
  <si>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</si>
  <si>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</si>
  <si>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</si>
  <si>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</si>
  <si>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</si>
  <si>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</si>
  <si>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</si>
  <si>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</si>
  <si>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</si>
  <si>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</si>
  <si>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</si>
  <si>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</si>
  <si>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</si>
  <si>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</si>
  <si>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</si>
  <si>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</si>
  <si>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</si>
  <si>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</si>
  <si>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</si>
  <si>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</si>
  <si>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</si>
  <si>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</si>
  <si>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</si>
  <si>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</si>
  <si>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</si>
  <si>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</si>
  <si>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</si>
  <si>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</si>
  <si>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</si>
  <si>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</si>
  <si>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</si>
  <si>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</si>
  <si>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</si>
  <si>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</si>
  <si>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</si>
  <si>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</si>
  <si>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</si>
  <si>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</si>
  <si>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</si>
  <si>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</si>
  <si>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</si>
  <si>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</si>
  <si>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</si>
  <si>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</si>
  <si>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</si>
  <si>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</si>
  <si>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</si>
  <si>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</si>
  <si>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</si>
  <si>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</si>
  <si>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</si>
  <si>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</si>
  <si>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</si>
  <si>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</si>
  <si>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</si>
  <si>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</si>
  <si>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</si>
  <si>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</si>
  <si>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</si>
  <si>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</si>
  <si>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</si>
  <si>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</si>
  <si>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</si>
  <si>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</si>
  <si>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</si>
  <si>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</si>
  <si>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</si>
  <si>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</si>
  <si>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</si>
  <si>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</si>
  <si>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</si>
  <si>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</si>
  <si>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</si>
  <si>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</si>
  <si>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</si>
  <si>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</si>
  <si>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</si>
  <si>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</si>
  <si>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</si>
  <si>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</si>
  <si>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</si>
  <si>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</si>
  <si>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</si>
  <si>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</si>
  <si>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</si>
  <si>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</si>
  <si>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</si>
  <si>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</si>
  <si>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</si>
  <si>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</si>
  <si>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</si>
  <si>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</si>
  <si>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</si>
  <si>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</si>
  <si>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</si>
  <si>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</si>
  <si>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</si>
  <si>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</si>
  <si>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</si>
  <si>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</si>
  <si>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</si>
  <si>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</si>
  <si>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</si>
  <si>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</si>
  <si>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</si>
  <si>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</si>
  <si>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</si>
  <si>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</si>
  <si>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</si>
  <si>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</si>
  <si>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</si>
  <si>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</si>
  <si>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</si>
  <si>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</si>
  <si>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</si>
  <si>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</si>
  <si>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</si>
  <si>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</si>
  <si>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</si>
  <si>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</si>
  <si>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</si>
  <si>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</si>
  <si>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</si>
  <si>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</si>
  <si>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</si>
  <si>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</si>
  <si>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</si>
  <si>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</si>
  <si>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</si>
  <si>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</si>
  <si>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</si>
  <si>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</si>
  <si>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</si>
  <si>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</si>
  <si>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</si>
  <si>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</si>
  <si>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</si>
  <si>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</si>
  <si>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</si>
  <si>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</si>
  <si>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</si>
  <si>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</si>
  <si>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</si>
  <si>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</si>
  <si>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</si>
  <si>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</si>
  <si>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</si>
  <si>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</si>
  <si>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</si>
  <si>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</si>
  <si>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</si>
  <si>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</si>
  <si>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</si>
  <si>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</si>
  <si>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</si>
  <si>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</si>
  <si>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</si>
  <si>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</si>
  <si>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</si>
  <si>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</si>
  <si>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</si>
  <si>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</si>
  <si>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</si>
  <si>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</si>
  <si>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</si>
  <si>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</si>
  <si>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</si>
  <si>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</si>
  <si>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</si>
  <si>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</si>
  <si>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</si>
  <si>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</si>
  <si>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</si>
  <si>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</si>
  <si>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</si>
  <si>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</si>
  <si>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</si>
  <si>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</si>
  <si>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</si>
  <si>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</si>
  <si>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</si>
  <si>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</si>
  <si>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</si>
  <si>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</si>
  <si>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</si>
  <si>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</si>
  <si>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</si>
  <si>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</si>
  <si>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</si>
  <si>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</si>
  <si>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</si>
  <si>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</si>
  <si>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</si>
  <si>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</si>
  <si>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</si>
  <si>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</si>
  <si>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</si>
  <si>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</si>
  <si>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</si>
  <si>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</si>
  <si>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</si>
  <si>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</si>
  <si>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</si>
  <si>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</si>
  <si>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</si>
  <si>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</si>
  <si>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</si>
  <si>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</si>
  <si>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</si>
  <si>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</si>
  <si>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</si>
  <si>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</si>
  <si>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</si>
  <si>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</si>
  <si>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</si>
  <si>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</si>
  <si>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</si>
  <si>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</si>
  <si>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</si>
  <si>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</si>
  <si>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</si>
  <si>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</si>
  <si>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</si>
  <si>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</si>
  <si>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</si>
  <si>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</si>
  <si>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</si>
  <si>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</si>
  <si>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</si>
  <si>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</si>
  <si>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</si>
  <si>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</si>
  <si>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</si>
  <si>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</si>
  <si>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</si>
  <si>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</si>
  <si>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</si>
  <si>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</si>
  <si>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</si>
  <si>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</si>
  <si>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</si>
  <si>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</si>
  <si>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</si>
  <si>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</si>
  <si>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</si>
  <si>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</si>
  <si>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</si>
  <si>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</si>
  <si>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</si>
  <si>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</si>
  <si>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</si>
  <si>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</si>
  <si>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</si>
  <si>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</si>
  <si>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</si>
  <si>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</si>
  <si>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</si>
  <si>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</si>
  <si>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</si>
  <si>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</si>
  <si>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</si>
  <si>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</si>
  <si>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</si>
  <si>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</si>
  <si>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</si>
  <si>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</si>
  <si>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</si>
  <si>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</si>
  <si>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</si>
  <si>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</si>
  <si>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</si>
  <si>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</si>
  <si>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</si>
  <si>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</si>
  <si>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</si>
  <si>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</si>
  <si>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</si>
  <si>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</si>
  <si>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</si>
  <si>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</si>
  <si>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</si>
  <si>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</si>
  <si>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</si>
  <si>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</si>
  <si>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</si>
  <si>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</si>
  <si>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</si>
  <si>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</si>
  <si>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</si>
  <si>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</si>
  <si>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</si>
  <si>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</si>
  <si>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</si>
  <si>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</si>
  <si>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</si>
  <si>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</si>
  <si>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</si>
  <si>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</si>
  <si>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</si>
  <si>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</si>
  <si>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</si>
  <si>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</si>
  <si>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</si>
  <si>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</si>
  <si>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</si>
  <si>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</si>
  <si>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</si>
  <si>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</si>
  <si>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</si>
  <si>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</si>
  <si>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</si>
  <si>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</si>
  <si>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</si>
  <si>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</si>
  <si>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</si>
  <si>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</si>
  <si>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</si>
  <si>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</si>
  <si>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</si>
  <si>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</si>
  <si>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</si>
  <si>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</si>
  <si>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</si>
  <si>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</si>
  <si>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</si>
  <si>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</si>
  <si>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</si>
  <si>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</si>
  <si>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</si>
  <si>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</si>
  <si>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</si>
  <si>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</si>
  <si>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</si>
  <si>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</si>
  <si>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</si>
  <si>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</si>
  <si>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</si>
  <si>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</si>
  <si>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</si>
  <si>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</si>
  <si>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</si>
  <si>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</si>
  <si>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</si>
  <si>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</si>
  <si>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</si>
  <si>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</si>
  <si>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</si>
  <si>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</si>
  <si>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</si>
  <si>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</si>
  <si>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</si>
  <si>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</si>
  <si>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</si>
  <si>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</si>
  <si>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</si>
  <si>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</si>
  <si>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</si>
  <si>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</si>
  <si>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</si>
  <si>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</si>
  <si>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</si>
  <si>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</si>
  <si>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</si>
  <si>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</si>
  <si>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</si>
  <si>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</si>
  <si>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</si>
  <si>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</si>
  <si>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</si>
  <si>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</si>
  <si>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</si>
  <si>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</si>
  <si>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</si>
  <si>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</si>
  <si>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</si>
  <si>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</si>
  <si>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</si>
  <si>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</si>
  <si>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</si>
  <si>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</si>
  <si>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</si>
  <si>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</si>
  <si>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</si>
  <si>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</si>
  <si>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</si>
  <si>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</si>
  <si>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</si>
  <si>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</si>
  <si>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</si>
  <si>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</si>
  <si>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</si>
  <si>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</si>
  <si>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</si>
  <si>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</si>
  <si>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</si>
  <si>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</si>
  <si>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</si>
  <si>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</si>
  <si>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</si>
  <si>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</si>
  <si>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</si>
  <si>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</si>
  <si>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</si>
  <si>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</si>
  <si>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</si>
  <si>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</si>
  <si>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</si>
  <si>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</si>
  <si>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</si>
  <si>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</si>
  <si>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</si>
  <si>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</si>
  <si>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</si>
  <si>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</si>
  <si>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</si>
  <si>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</si>
  <si>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</si>
  <si>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</si>
  <si>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</si>
  <si>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</si>
  <si>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</si>
  <si>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</si>
  <si>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</si>
  <si>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</si>
  <si>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</si>
  <si>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</si>
  <si>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</si>
  <si>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</si>
  <si>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</si>
  <si>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</si>
  <si>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</si>
  <si>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</si>
  <si>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</si>
  <si>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</si>
  <si>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</si>
  <si>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</si>
  <si>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</si>
  <si>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</si>
  <si>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</si>
  <si>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</si>
  <si>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</si>
  <si>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</si>
  <si>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</si>
  <si>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</si>
  <si>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</si>
  <si>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</si>
  <si>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</si>
  <si>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</si>
  <si>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</si>
  <si>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</si>
  <si>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</si>
  <si>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</si>
  <si>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</si>
  <si>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</si>
  <si>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</si>
  <si>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</si>
  <si>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</si>
  <si>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</si>
  <si>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</si>
  <si>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</si>
  <si>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</si>
  <si>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</si>
  <si>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</si>
  <si>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</si>
  <si>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</si>
  <si>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</si>
  <si>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</si>
  <si>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</si>
  <si>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</si>
  <si>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</si>
  <si>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</si>
  <si>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</si>
  <si>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</si>
  <si>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</si>
  <si>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</si>
  <si>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</si>
  <si>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</si>
  <si>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</si>
  <si>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</si>
  <si>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</si>
  <si>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</si>
  <si>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</si>
  <si>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</si>
  <si>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</si>
  <si>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</si>
  <si>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</si>
  <si>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</si>
  <si>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</si>
  <si>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</si>
  <si>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</si>
  <si>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</si>
  <si>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</si>
  <si>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</si>
  <si>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</si>
  <si>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</si>
  <si>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</si>
  <si>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</si>
  <si>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</si>
  <si>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</si>
  <si>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</si>
  <si>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</si>
  <si>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</si>
  <si>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</si>
  <si>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</si>
  <si>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</si>
  <si>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</si>
  <si>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</si>
  <si>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</si>
  <si>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</si>
  <si>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</si>
  <si>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</si>
  <si>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</si>
  <si>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</si>
  <si>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</si>
  <si>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</si>
  <si>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</si>
  <si>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</si>
  <si>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</si>
  <si>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</si>
  <si>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</si>
  <si>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</si>
  <si>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</si>
  <si>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</si>
  <si>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</si>
  <si>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</si>
  <si>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</si>
  <si>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</si>
  <si>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</si>
  <si>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</si>
  <si>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</si>
  <si>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</si>
  <si>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</si>
  <si>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</si>
  <si>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</si>
  <si>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</si>
  <si>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</si>
  <si>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</si>
  <si>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</si>
  <si>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</si>
  <si>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</si>
  <si>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</si>
  <si>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</si>
  <si>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</si>
  <si>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</si>
  <si>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</si>
  <si>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</si>
  <si>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</si>
  <si>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</si>
  <si>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</si>
  <si>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</si>
  <si>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</si>
  <si>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</si>
  <si>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</si>
  <si>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</si>
  <si>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</si>
  <si>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</si>
  <si>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</si>
  <si>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</si>
  <si>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</si>
  <si>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</si>
  <si>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</si>
  <si>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</si>
  <si>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</si>
  <si>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</si>
  <si>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</si>
  <si>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</si>
  <si>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</si>
  <si>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</si>
  <si>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</si>
  <si>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</si>
  <si>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</si>
  <si>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</si>
  <si>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</si>
  <si>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</si>
  <si>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</si>
  <si>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</si>
  <si>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</si>
  <si>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</si>
  <si>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</si>
  <si>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</si>
  <si>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</si>
  <si>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</si>
  <si>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</si>
  <si>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</si>
  <si>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</si>
  <si>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</si>
  <si>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</si>
  <si>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</si>
  <si>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</si>
  <si>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</si>
  <si>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</si>
  <si>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</si>
  <si>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</si>
  <si>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</si>
  <si>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</si>
  <si>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</si>
  <si>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</si>
  <si>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</si>
  <si>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</si>
  <si>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</si>
  <si>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</si>
  <si>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</si>
  <si>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</si>
  <si>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</si>
  <si>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</si>
  <si>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</si>
  <si>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</si>
  <si>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</si>
  <si>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</si>
  <si>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</si>
  <si>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</si>
  <si>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</si>
  <si>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</si>
  <si>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</si>
  <si>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</si>
  <si>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</si>
  <si>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</si>
  <si>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</si>
  <si>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</si>
  <si>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</si>
  <si>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</si>
  <si>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</si>
  <si>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</si>
  <si>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</si>
  <si>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</si>
  <si>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</si>
  <si>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</si>
  <si>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</si>
  <si>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</si>
  <si>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</si>
  <si>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</si>
  <si>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</si>
  <si>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</si>
  <si>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</si>
  <si>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</si>
  <si>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</si>
  <si>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</si>
  <si>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</si>
  <si>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</si>
  <si>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</si>
  <si>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</si>
  <si>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</si>
  <si>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</si>
  <si>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</si>
  <si>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</si>
  <si>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</si>
  <si>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</si>
  <si>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</si>
  <si>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</si>
  <si>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</si>
  <si>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</si>
  <si>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</si>
  <si>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</si>
  <si>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</si>
  <si>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</si>
  <si>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</si>
  <si>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</si>
  <si>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</si>
  <si>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</si>
  <si>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</si>
  <si>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</si>
  <si>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</si>
  <si>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</si>
  <si>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</si>
  <si>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</si>
  <si>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</si>
  <si>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</si>
  <si>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</si>
  <si>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</si>
  <si>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</si>
  <si>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</si>
  <si>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</si>
  <si>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</si>
  <si>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</si>
  <si>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</si>
  <si>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</si>
  <si>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</si>
  <si>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</si>
  <si>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</si>
  <si>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</si>
  <si>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</si>
  <si>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</si>
  <si>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</si>
  <si>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</si>
  <si>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</si>
  <si>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</si>
  <si>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</si>
  <si>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</si>
  <si>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</si>
  <si>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</si>
  <si>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</si>
  <si>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</si>
  <si>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</si>
  <si>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</si>
  <si>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</si>
  <si>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</si>
  <si>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</si>
  <si>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</si>
  <si>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</si>
  <si>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</si>
  <si>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</si>
  <si>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</si>
  <si>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</si>
  <si>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</si>
  <si>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</si>
  <si>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</si>
  <si>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</si>
  <si>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</si>
  <si>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</si>
  <si>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</si>
  <si>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</si>
  <si>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</si>
  <si>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</si>
  <si>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</si>
  <si>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</si>
  <si>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</si>
  <si>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</si>
  <si>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</si>
  <si>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</si>
  <si>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</si>
  <si>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</si>
  <si>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</si>
  <si>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</si>
  <si>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</si>
  <si>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</si>
  <si>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</si>
  <si>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</si>
  <si>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</si>
  <si>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</si>
  <si>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</si>
  <si>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</si>
  <si>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</si>
  <si>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</si>
  <si>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</si>
  <si>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</si>
  <si>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</si>
  <si>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</si>
  <si>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</si>
  <si>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</si>
  <si>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</si>
  <si>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</si>
  <si>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</si>
  <si>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</si>
  <si>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</si>
  <si>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</si>
  <si>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</si>
  <si>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</si>
  <si>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</si>
  <si>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</si>
  <si>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</si>
  <si>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</si>
  <si>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</si>
  <si>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</si>
  <si>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</si>
  <si>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</si>
  <si>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</si>
  <si>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</si>
  <si>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</si>
  <si>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</si>
  <si>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</si>
  <si>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</si>
  <si>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</si>
  <si>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</si>
  <si>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</si>
  <si>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</si>
  <si>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</si>
  <si>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</si>
  <si>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</si>
  <si>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</si>
  <si>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</si>
  <si>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</si>
  <si>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</si>
  <si>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</si>
  <si>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</si>
  <si>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</si>
  <si>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</si>
  <si>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</si>
  <si>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</si>
  <si>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</si>
  <si>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</si>
  <si>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</si>
  <si>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</si>
  <si>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</si>
  <si>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</si>
  <si>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</si>
  <si>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</si>
  <si>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</si>
  <si>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</si>
  <si>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</si>
  <si>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</si>
  <si>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</si>
  <si>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</si>
  <si>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</si>
  <si>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</si>
  <si>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</si>
  <si>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</si>
  <si>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</si>
  <si>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</si>
  <si>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</si>
  <si>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</si>
  <si>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</si>
  <si>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</si>
  <si>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</si>
  <si>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</si>
  <si>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</si>
  <si>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</si>
  <si>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</si>
  <si>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</si>
  <si>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</si>
  <si>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</si>
  <si>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</si>
  <si>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</si>
  <si>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</si>
  <si>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</si>
  <si>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</si>
  <si>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</si>
  <si>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</si>
  <si>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</si>
  <si>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</si>
  <si>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</si>
  <si>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</si>
  <si>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</si>
  <si>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</si>
  <si>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</si>
  <si>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</si>
  <si>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</si>
  <si>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</si>
  <si>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</si>
  <si>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</si>
  <si>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</si>
  <si>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</si>
  <si>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</si>
  <si>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</si>
  <si>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</si>
  <si>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</si>
  <si>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</si>
  <si>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</si>
  <si>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</si>
  <si>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</si>
  <si>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</si>
  <si>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</si>
  <si>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</si>
  <si>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</si>
  <si>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</si>
  <si>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</si>
  <si>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</si>
  <si>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</si>
  <si>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</si>
  <si>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</si>
  <si>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</si>
  <si>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</si>
  <si>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</si>
  <si>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</si>
  <si>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</si>
  <si>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</si>
  <si>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</si>
  <si>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</si>
  <si>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</si>
  <si>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</si>
  <si>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</si>
  <si>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</si>
  <si>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</si>
  <si>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</si>
  <si>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</si>
  <si>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</si>
  <si>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</si>
  <si>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</si>
  <si>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</si>
  <si>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</si>
  <si>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</si>
  <si>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</si>
  <si>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</si>
  <si>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</si>
  <si>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</si>
  <si>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</si>
  <si>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</si>
  <si>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</si>
  <si>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</si>
  <si>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</si>
  <si>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</si>
  <si>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</si>
  <si>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</si>
  <si>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</si>
  <si>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</si>
  <si>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</si>
  <si>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</si>
  <si>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</si>
  <si>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</si>
  <si>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</si>
  <si>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</si>
  <si>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</si>
  <si>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</si>
  <si>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</si>
  <si>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</si>
  <si>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</si>
  <si>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</si>
  <si>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</si>
  <si>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</si>
  <si>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</si>
  <si>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</si>
  <si>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</si>
  <si>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</si>
  <si>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</si>
  <si>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</si>
  <si>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</si>
  <si>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</si>
  <si>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</si>
  <si>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</si>
  <si>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</si>
  <si>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</si>
  <si>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</si>
  <si>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</si>
  <si>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</si>
  <si>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</si>
  <si>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</si>
  <si>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</si>
  <si>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</si>
  <si>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</si>
  <si>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</si>
  <si>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</si>
  <si>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</si>
  <si>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</si>
  <si>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</si>
  <si>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</si>
  <si>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</si>
  <si>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</si>
  <si>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</si>
  <si>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</si>
  <si>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</si>
  <si>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</si>
  <si>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</si>
  <si>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</si>
  <si>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</si>
  <si>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</si>
  <si>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</si>
  <si>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</si>
  <si>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</si>
  <si>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</si>
  <si>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</si>
  <si>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</si>
  <si>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</si>
  <si>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</si>
  <si>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</si>
  <si>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</si>
  <si>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</si>
  <si>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</si>
  <si>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</si>
  <si>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</si>
  <si>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</si>
  <si>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</si>
  <si>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</si>
  <si>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</si>
  <si>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</si>
  <si>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</si>
  <si>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</si>
  <si>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</si>
  <si>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</si>
  <si>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</si>
  <si>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</si>
  <si>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</si>
  <si>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</si>
  <si>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</si>
  <si>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</si>
  <si>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</si>
  <si>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</si>
  <si>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</si>
  <si>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</si>
  <si>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</si>
  <si>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</si>
  <si>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</si>
  <si>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</si>
  <si>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</si>
  <si>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</si>
  <si>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</si>
  <si>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</si>
  <si>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</si>
  <si>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</si>
  <si>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</si>
  <si>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</si>
  <si>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</si>
  <si>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</si>
  <si>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</si>
  <si>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</si>
  <si>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</si>
  <si>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</si>
  <si>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</si>
  <si>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</si>
  <si>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</si>
  <si>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</si>
  <si>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</si>
  <si>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</si>
  <si>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</si>
  <si>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</si>
  <si>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</si>
  <si>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</si>
  <si>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</si>
  <si>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</si>
  <si>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</si>
  <si>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</si>
  <si>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</si>
  <si>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</si>
  <si>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</si>
  <si>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</si>
  <si>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</si>
  <si>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</si>
  <si>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</si>
  <si>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</si>
  <si>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</si>
  <si>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</si>
  <si>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</si>
  <si>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</si>
  <si>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</si>
  <si>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</si>
  <si>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</si>
  <si>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</si>
  <si>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</si>
  <si>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</si>
  <si>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</si>
  <si>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</si>
  <si>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</si>
  <si>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</si>
  <si>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</si>
  <si>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</si>
  <si>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</si>
  <si>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</si>
  <si>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</si>
  <si>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</si>
  <si>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</si>
  <si>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</si>
  <si>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</si>
  <si>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</si>
  <si>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</si>
  <si>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</si>
  <si>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</si>
  <si>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</si>
  <si>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</si>
  <si>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</si>
  <si>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</si>
  <si>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</si>
  <si>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</si>
  <si>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</si>
  <si>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</si>
  <si>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</si>
  <si>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</si>
  <si>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</si>
  <si>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</si>
  <si>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</si>
  <si>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</si>
  <si>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</si>
  <si>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</si>
  <si>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</si>
  <si>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</si>
  <si>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</si>
  <si>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</si>
  <si>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</si>
  <si>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</si>
  <si>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</si>
  <si>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</si>
  <si>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</si>
  <si>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</si>
  <si>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</si>
  <si>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</si>
  <si>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</si>
  <si>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</si>
  <si>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</si>
  <si>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</si>
  <si>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</si>
  <si>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</si>
  <si>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</si>
  <si>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</si>
  <si>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</si>
  <si>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</si>
  <si>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</si>
  <si>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</si>
  <si>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</si>
  <si>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</si>
  <si>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</si>
  <si>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</si>
  <si>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</si>
  <si>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</si>
  <si>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</si>
  <si>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</si>
  <si>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</si>
  <si>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</si>
  <si>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</si>
  <si>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</si>
  <si>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</si>
  <si>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</si>
  <si>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</si>
  <si>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</si>
  <si>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</si>
  <si>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</si>
  <si>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</si>
  <si>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</si>
  <si>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</si>
  <si>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</si>
  <si>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</si>
  <si>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</si>
  <si>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</si>
  <si>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</si>
  <si>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</si>
  <si>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</si>
  <si>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</si>
  <si>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</si>
  <si>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</si>
  <si>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</si>
  <si>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</si>
  <si>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</si>
  <si>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</si>
  <si>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</si>
  <si>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</si>
  <si>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</si>
  <si>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</si>
  <si>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</si>
  <si>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</si>
  <si>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</si>
  <si>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</si>
  <si>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</si>
  <si>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</si>
  <si>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</si>
  <si>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</si>
  <si>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</si>
  <si>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</si>
  <si>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</si>
  <si>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</si>
  <si>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</si>
  <si>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</si>
  <si>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</si>
  <si>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</si>
  <si>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</si>
  <si>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</si>
  <si>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</si>
  <si>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</si>
  <si>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</si>
  <si>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</si>
  <si>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</si>
  <si>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</si>
  <si>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</si>
  <si>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</si>
  <si>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</si>
  <si>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</si>
  <si>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</si>
  <si>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</si>
  <si>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</si>
  <si>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</si>
  <si>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</si>
  <si>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</si>
  <si>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</si>
  <si>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</si>
  <si>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</si>
  <si>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</si>
  <si>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</si>
  <si>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</si>
  <si>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</si>
  <si>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</si>
  <si>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</si>
  <si>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</si>
  <si>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</si>
  <si>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</si>
  <si>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</si>
  <si>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</si>
  <si>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</si>
  <si>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</si>
  <si>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</si>
  <si>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</si>
  <si>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</si>
  <si>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</si>
  <si>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</si>
  <si>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</si>
  <si>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</si>
  <si>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</si>
  <si>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</si>
  <si>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</si>
  <si>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</si>
  <si>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</si>
  <si>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</si>
  <si>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</si>
  <si>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</si>
  <si>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</si>
  <si>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</si>
  <si>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</si>
  <si>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</si>
  <si>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</si>
  <si>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</si>
  <si>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</si>
  <si>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</si>
  <si>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</si>
  <si>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</si>
  <si>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</si>
  <si>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</si>
  <si>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</si>
  <si>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</si>
  <si>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</si>
  <si>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</si>
  <si>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</si>
  <si>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</si>
  <si>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</si>
  <si>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</si>
  <si>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</si>
  <si>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</si>
  <si>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</si>
  <si>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</si>
  <si>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</si>
  <si>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</si>
  <si>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</si>
  <si>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</si>
  <si>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</si>
  <si>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</si>
  <si>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</si>
  <si>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</si>
  <si>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</si>
  <si>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</si>
  <si>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</si>
  <si>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</si>
  <si>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</si>
  <si>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</si>
  <si>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</si>
  <si>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</si>
  <si>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</si>
  <si>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</si>
  <si>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</si>
  <si>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</si>
  <si>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</si>
  <si>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</si>
  <si>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</si>
  <si>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</si>
  <si>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</si>
  <si>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</si>
  <si>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</si>
  <si>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</si>
  <si>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</si>
  <si>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</si>
  <si>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</si>
  <si>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</si>
  <si>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</si>
  <si>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</si>
  <si>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</si>
  <si>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</si>
  <si>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</si>
  <si>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</si>
  <si>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</si>
  <si>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</si>
  <si>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</si>
  <si>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</si>
  <si>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</si>
  <si>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</si>
  <si>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</si>
  <si>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</si>
  <si>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</si>
  <si>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</si>
  <si>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</si>
  <si>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</si>
  <si>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</si>
  <si>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</si>
  <si>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</si>
  <si>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</si>
  <si>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</si>
  <si>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</si>
  <si>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</si>
  <si>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</si>
  <si>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</si>
  <si>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</si>
  <si>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</si>
  <si>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</si>
  <si>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</si>
  <si>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</si>
  <si>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</si>
  <si>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</si>
  <si>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</si>
  <si>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</si>
  <si>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</si>
  <si>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</si>
  <si>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</si>
  <si>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</si>
  <si>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</si>
  <si>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</si>
  <si>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</si>
  <si>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</si>
  <si>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</si>
  <si>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</si>
  <si>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</si>
  <si>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</si>
  <si>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</si>
  <si>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</si>
  <si>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</si>
  <si>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</si>
  <si>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</si>
  <si>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</si>
  <si>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</si>
  <si>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</si>
  <si>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</si>
  <si>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</si>
  <si>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</si>
  <si>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</si>
  <si>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</si>
  <si>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</si>
  <si>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</si>
  <si>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</si>
  <si>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</si>
  <si>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</si>
  <si>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</si>
  <si>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</si>
  <si>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</si>
  <si>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</si>
  <si>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</si>
  <si>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</si>
  <si>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</si>
  <si>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</si>
  <si>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</si>
  <si>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</si>
  <si>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</si>
  <si>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</si>
  <si>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</si>
  <si>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</si>
  <si>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</si>
  <si>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</si>
  <si>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</si>
  <si>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</si>
  <si>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</si>
  <si>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</si>
  <si>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</si>
  <si>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</si>
  <si>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</si>
  <si>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</si>
  <si>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</si>
  <si>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</si>
  <si>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</si>
  <si>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</si>
  <si>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</si>
  <si>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</si>
  <si>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</si>
  <si>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</si>
  <si>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</si>
  <si>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</si>
  <si>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</si>
  <si>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</si>
  <si>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</si>
  <si>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</si>
  <si>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</si>
  <si>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</si>
  <si>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</si>
  <si>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</si>
  <si>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</si>
  <si>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</si>
  <si>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</si>
  <si>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</si>
  <si>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</si>
  <si>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</si>
  <si>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</si>
  <si>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</si>
  <si>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</si>
  <si>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</si>
  <si>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</si>
  <si>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</si>
  <si>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</si>
  <si>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</si>
  <si>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</si>
  <si>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</si>
  <si>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</si>
  <si>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</si>
  <si>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</si>
  <si>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</si>
  <si>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</si>
  <si>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</si>
  <si>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</si>
  <si>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</si>
  <si>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</si>
  <si>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</si>
  <si>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</si>
  <si>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</si>
  <si>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</si>
  <si>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</si>
  <si>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</si>
  <si>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</si>
  <si>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</si>
  <si>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</si>
  <si>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</si>
  <si>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</si>
  <si>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</si>
  <si>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</si>
  <si>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</si>
  <si>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</si>
  <si>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</si>
  <si>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</si>
  <si>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</si>
  <si>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</si>
  <si>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</si>
  <si>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</si>
  <si>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</si>
  <si>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</si>
  <si>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</si>
  <si>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</si>
  <si>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</si>
  <si>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</si>
  <si>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</si>
  <si>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</si>
  <si>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</si>
  <si>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</si>
  <si>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</si>
  <si>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</si>
  <si>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</si>
  <si>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</si>
  <si>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</si>
  <si>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</si>
  <si>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</si>
  <si>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</si>
  <si>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</si>
  <si>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</si>
  <si>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</si>
  <si>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</si>
  <si>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</si>
  <si>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</si>
  <si>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</si>
  <si>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</si>
  <si>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</si>
  <si>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</si>
  <si>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</si>
  <si>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</si>
  <si>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</si>
  <si>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</si>
  <si>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</si>
  <si>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</si>
  <si>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</si>
  <si>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</si>
  <si>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</si>
  <si>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</si>
  <si>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</si>
  <si>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</si>
  <si>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</si>
  <si>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</si>
  <si>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</si>
  <si>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</si>
  <si>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</si>
  <si>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</si>
  <si>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</si>
  <si>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</si>
  <si>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</si>
  <si>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</si>
  <si>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</si>
  <si>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</si>
  <si>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</si>
  <si>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</si>
  <si>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</si>
  <si>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</si>
  <si>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</si>
  <si>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</si>
  <si>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</si>
  <si>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</si>
  <si>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</si>
  <si>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</si>
  <si>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</si>
  <si>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</si>
  <si>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</si>
  <si>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</si>
  <si>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</si>
  <si>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</si>
  <si>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</si>
  <si>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</si>
  <si>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</si>
  <si>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</si>
  <si>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</si>
  <si>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</si>
  <si>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</si>
  <si>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</si>
  <si>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</si>
  <si>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</si>
  <si>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</si>
  <si>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</si>
  <si>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</si>
  <si>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</si>
  <si>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</si>
  <si>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</si>
  <si>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</si>
  <si>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</si>
  <si>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</si>
  <si>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</si>
  <si>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</si>
  <si>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</si>
  <si>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</si>
  <si>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</si>
  <si>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</si>
  <si>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</si>
  <si>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</si>
  <si>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</si>
  <si>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</si>
  <si>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</si>
  <si>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</si>
  <si>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</si>
  <si>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</si>
  <si>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</si>
  <si>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</si>
  <si>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</si>
  <si>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</si>
  <si>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</si>
  <si>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</si>
  <si>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</si>
  <si>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</si>
  <si>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</si>
  <si>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</si>
  <si>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</si>
  <si>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</si>
  <si>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</si>
  <si>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</si>
  <si>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</si>
  <si>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</si>
  <si>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</si>
  <si>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</si>
  <si>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</si>
  <si>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</si>
  <si>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</si>
  <si>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</si>
  <si>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</si>
  <si>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</si>
  <si>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</si>
  <si>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</si>
  <si>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</si>
  <si>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</si>
  <si>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</si>
  <si>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</si>
  <si>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</si>
  <si>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</si>
  <si>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</si>
  <si>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</si>
  <si>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</si>
  <si>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</si>
  <si>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</si>
  <si>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</si>
  <si>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</si>
  <si>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</si>
  <si>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</si>
  <si>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</si>
  <si>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</si>
  <si>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</si>
  <si>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</si>
  <si>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</si>
  <si>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</si>
  <si>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</si>
  <si>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</si>
  <si>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</si>
  <si>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</si>
  <si>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</si>
  <si>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</si>
  <si>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</si>
  <si>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</si>
  <si>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</si>
  <si>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</si>
  <si>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</si>
  <si>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</si>
  <si>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</si>
  <si>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</si>
  <si>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</si>
  <si>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</si>
  <si>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</si>
  <si>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</si>
  <si>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</si>
  <si>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</si>
  <si>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</si>
  <si>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</si>
  <si>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</si>
  <si>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</si>
  <si>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</si>
  <si>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</si>
  <si>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</si>
  <si>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</si>
  <si>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</si>
  <si>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</si>
  <si>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</si>
  <si>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</si>
  <si>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</si>
  <si>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</si>
  <si>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</si>
  <si>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</si>
  <si>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</si>
  <si>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</si>
  <si>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</si>
  <si>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</si>
  <si>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</si>
  <si>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</si>
  <si>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</si>
  <si>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</si>
  <si>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</si>
  <si>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</si>
  <si>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</si>
  <si>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</si>
  <si>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</si>
  <si>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</si>
  <si>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</si>
  <si>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</si>
  <si>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</si>
  <si>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</si>
  <si>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</si>
  <si>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</si>
  <si>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</si>
  <si>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</si>
  <si>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</si>
  <si>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</si>
  <si>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</si>
  <si>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</si>
  <si>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</si>
  <si>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</si>
  <si>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</si>
  <si>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</si>
  <si>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</si>
  <si>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</si>
  <si>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</si>
  <si>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</si>
  <si>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</si>
  <si>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</si>
  <si>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</si>
  <si>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</si>
  <si>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</si>
  <si>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</si>
  <si>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</si>
  <si>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</si>
  <si>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</si>
  <si>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</si>
  <si>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</si>
  <si>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</si>
  <si>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</si>
  <si>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</si>
  <si>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</si>
  <si>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</si>
  <si>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</si>
  <si>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</si>
  <si>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</si>
  <si>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</si>
  <si>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</si>
  <si>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</si>
  <si>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</si>
  <si>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</si>
  <si>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</si>
  <si>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</si>
  <si>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</si>
  <si>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</si>
  <si>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</si>
  <si>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</si>
  <si>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</si>
  <si>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</si>
  <si>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</si>
  <si>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</si>
  <si>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</si>
  <si>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</si>
  <si>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</si>
  <si>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</si>
  <si>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</si>
  <si>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</si>
  <si>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</si>
  <si>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</si>
  <si>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</si>
  <si>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</si>
  <si>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</si>
  <si>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</si>
  <si>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</si>
  <si>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</si>
  <si>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</si>
  <si>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</si>
  <si>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</si>
  <si>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</si>
  <si>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</si>
  <si>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</si>
  <si>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</si>
  <si>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</si>
  <si>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</si>
  <si>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</si>
  <si>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</si>
  <si>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</si>
  <si>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</si>
  <si>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</si>
  <si>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</si>
  <si>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</si>
  <si>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</si>
  <si>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</si>
  <si>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</si>
  <si>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</si>
  <si>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</si>
  <si>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</si>
  <si>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</si>
  <si>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</si>
  <si>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</si>
  <si>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</si>
  <si>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</si>
  <si>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</si>
  <si>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</si>
  <si>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</si>
  <si>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</si>
  <si>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</si>
  <si>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</si>
  <si>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</si>
  <si>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</si>
  <si>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</si>
  <si>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</si>
  <si>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</si>
  <si>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</si>
  <si>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</si>
  <si>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</si>
  <si>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</si>
  <si>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</si>
  <si>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</si>
  <si>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</si>
  <si>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</si>
  <si>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</si>
  <si>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</si>
  <si>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</si>
  <si>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</si>
  <si>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</si>
  <si>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</si>
  <si>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</si>
  <si>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</si>
  <si>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</si>
  <si>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</si>
  <si>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</si>
  <si>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</si>
  <si>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</si>
  <si>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</si>
  <si>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</si>
  <si>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</si>
  <si>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</si>
  <si>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</si>
  <si>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</si>
  <si>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</si>
  <si>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</si>
  <si>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</si>
  <si>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</si>
  <si>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</si>
  <si>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</si>
  <si>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</si>
  <si>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</si>
  <si>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</si>
  <si>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</si>
  <si>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</si>
  <si>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</si>
  <si>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</si>
  <si>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</si>
  <si>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</si>
  <si>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</si>
  <si>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</si>
  <si>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</si>
  <si>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</si>
  <si>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</si>
  <si>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</si>
  <si>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</si>
  <si>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</si>
  <si>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</si>
  <si>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</si>
  <si>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</si>
  <si>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</si>
  <si>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</si>
  <si>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</si>
  <si>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</si>
  <si>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</si>
  <si>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</si>
  <si>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</si>
  <si>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</si>
  <si>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</si>
  <si>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</si>
  <si>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</si>
  <si>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</si>
  <si>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</si>
  <si>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</si>
  <si>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</si>
  <si>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</si>
  <si>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</si>
  <si>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</si>
  <si>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</si>
  <si>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</si>
  <si>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</si>
  <si>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</si>
  <si>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</si>
  <si>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</si>
  <si>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</si>
  <si>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</si>
  <si>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</si>
  <si>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</si>
  <si>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</si>
  <si>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</si>
  <si>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</si>
  <si>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</si>
  <si>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</si>
  <si>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</si>
  <si>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</si>
  <si>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</si>
  <si>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</si>
  <si>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</si>
  <si>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</si>
  <si>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</si>
  <si>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</si>
  <si>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</si>
  <si>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</si>
  <si>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</si>
  <si>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</si>
  <si>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</si>
  <si>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</si>
  <si>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</si>
  <si>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</si>
  <si>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</si>
  <si>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</si>
  <si>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</si>
  <si>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</si>
  <si>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</si>
  <si>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</si>
  <si>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</si>
  <si>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</si>
  <si>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</si>
  <si>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</si>
  <si>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</si>
  <si>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</si>
  <si>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</si>
  <si>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</si>
  <si>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</si>
  <si>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</si>
  <si>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</si>
  <si>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</si>
  <si>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</si>
  <si>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</si>
  <si>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</si>
  <si>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</si>
  <si>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</si>
  <si>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</si>
  <si>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</si>
  <si>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</si>
  <si>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</si>
  <si>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</si>
  <si>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</si>
  <si>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</si>
  <si>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</si>
  <si>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</si>
  <si>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</si>
  <si>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</si>
  <si>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</si>
  <si>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</si>
  <si>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</si>
  <si>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</si>
  <si>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</si>
  <si>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</si>
  <si>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</si>
  <si>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</si>
  <si>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</si>
  <si>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</si>
  <si>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</si>
  <si>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</si>
  <si>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</si>
  <si>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</si>
  <si>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</si>
  <si>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</si>
  <si>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</si>
  <si>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</si>
  <si>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</si>
  <si>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</si>
  <si>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</si>
  <si>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</si>
  <si>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</si>
  <si>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</si>
  <si>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</si>
  <si>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</si>
  <si>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</si>
  <si>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</si>
  <si>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</si>
  <si>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</si>
  <si>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</si>
  <si>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</si>
  <si>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</si>
  <si>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</si>
  <si>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</si>
  <si>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</si>
  <si>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</si>
  <si>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</si>
  <si>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</si>
  <si>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</si>
  <si>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</si>
  <si>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</si>
  <si>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</si>
  <si>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</si>
  <si>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</si>
  <si>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</si>
  <si>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</si>
  <si>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</si>
  <si>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</si>
  <si>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</si>
  <si>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</si>
  <si>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</si>
  <si>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</si>
  <si>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</si>
  <si>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</si>
  <si>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</si>
  <si>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</si>
  <si>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</si>
  <si>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</si>
  <si>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</si>
  <si>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</si>
  <si>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</si>
  <si>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</si>
  <si>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</si>
  <si>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</si>
  <si>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</si>
  <si>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</si>
  <si>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</si>
  <si>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</si>
  <si>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</si>
  <si>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</si>
  <si>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</si>
  <si>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</si>
  <si>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</si>
  <si>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</si>
  <si>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</si>
  <si>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</si>
  <si>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</si>
  <si>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</si>
  <si>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</si>
  <si>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</si>
  <si>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</si>
  <si>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</si>
  <si>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</si>
  <si>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</si>
  <si>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</si>
  <si>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</si>
  <si>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</si>
  <si>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</si>
  <si>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</si>
  <si>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</si>
  <si>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</si>
  <si>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</si>
  <si>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</si>
  <si>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</si>
  <si>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</si>
  <si>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</si>
  <si>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</si>
  <si>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</si>
  <si>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</si>
  <si>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</si>
  <si>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</si>
  <si>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</si>
  <si>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</si>
  <si>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</si>
  <si>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</si>
  <si>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</si>
  <si>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</si>
  <si>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</si>
  <si>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</si>
  <si>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</si>
  <si>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</si>
  <si>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</si>
  <si>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</si>
  <si>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</si>
  <si>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</si>
  <si>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</si>
  <si>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</si>
  <si>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</si>
  <si>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</si>
  <si>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</si>
  <si>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</si>
  <si>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</si>
  <si>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</si>
  <si>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</si>
  <si>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</si>
  <si>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</si>
  <si>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</si>
  <si>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</si>
  <si>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</si>
  <si>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</si>
  <si>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</si>
  <si>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</si>
  <si>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</si>
  <si>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</si>
  <si>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</si>
  <si>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</si>
  <si>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</si>
  <si>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</si>
  <si>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</si>
  <si>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</si>
  <si>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</si>
  <si>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</si>
  <si>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</si>
  <si>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</si>
  <si>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</si>
  <si>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</si>
  <si>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</si>
  <si>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</si>
  <si>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</si>
  <si>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</si>
  <si>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</si>
  <si>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</si>
  <si>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</si>
  <si>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</si>
  <si>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</si>
  <si>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</si>
  <si>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</si>
  <si>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</si>
  <si>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</si>
  <si>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</si>
  <si>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</si>
  <si>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</si>
  <si>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</si>
  <si>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</si>
  <si>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</si>
  <si>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</si>
  <si>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</si>
  <si>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</si>
  <si>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</si>
  <si>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</si>
  <si>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</si>
  <si>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</si>
  <si>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</si>
  <si>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</si>
  <si>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</si>
  <si>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</si>
  <si>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</si>
  <si>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</si>
  <si>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</si>
  <si>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</si>
  <si>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</si>
  <si>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</si>
  <si>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</si>
  <si>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</si>
  <si>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</si>
  <si>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</si>
  <si>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</si>
  <si>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</si>
  <si>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</si>
  <si>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</si>
  <si>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</si>
  <si>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</si>
  <si>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</si>
  <si>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</si>
  <si>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</si>
  <si>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</si>
  <si>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</si>
  <si>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</si>
  <si>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</si>
  <si>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</si>
  <si>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</si>
  <si>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</si>
  <si>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</si>
  <si>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</si>
  <si>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</si>
  <si>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</si>
  <si>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</si>
  <si>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</si>
  <si>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</si>
  <si>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</si>
  <si>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</si>
  <si>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</si>
  <si>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</si>
  <si>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</si>
  <si>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</si>
  <si>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</si>
  <si>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</si>
  <si>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</si>
  <si>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</si>
  <si>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</si>
  <si>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</si>
  <si>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</si>
  <si>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</si>
  <si>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</si>
  <si>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</si>
  <si>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</si>
  <si>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</si>
  <si>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</si>
  <si>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</si>
  <si>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</si>
  <si>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</si>
  <si>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</si>
  <si>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</si>
  <si>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</si>
  <si>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</si>
  <si>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</si>
  <si>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</si>
  <si>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</si>
  <si>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</si>
  <si>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</si>
  <si>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</si>
  <si>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</si>
  <si>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</si>
  <si>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</si>
  <si>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</si>
  <si>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</si>
  <si>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</si>
  <si>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</si>
  <si>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</si>
  <si>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</si>
  <si>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</si>
  <si>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</si>
  <si>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</si>
  <si>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</si>
  <si>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</si>
  <si>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</si>
  <si>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</si>
  <si>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</si>
  <si>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</si>
  <si>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</si>
  <si>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</si>
  <si>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</si>
  <si>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</si>
  <si>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</si>
  <si>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</si>
  <si>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</si>
  <si>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</si>
  <si>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</si>
  <si>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</si>
  <si>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</si>
  <si>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</si>
  <si>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</si>
  <si>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</si>
  <si>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</si>
  <si>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</si>
  <si>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</si>
  <si>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</si>
  <si>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</si>
  <si>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</si>
  <si>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</si>
  <si>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</si>
  <si>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</si>
  <si>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</si>
  <si>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</si>
  <si>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</si>
  <si>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</si>
  <si>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</si>
  <si>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</si>
  <si>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</si>
  <si>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</si>
  <si>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</si>
  <si>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</si>
  <si>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</si>
  <si>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</si>
  <si>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</si>
  <si>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</si>
  <si>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</si>
  <si>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</si>
  <si>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</si>
  <si>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</si>
  <si>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</si>
  <si>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</si>
  <si>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</si>
  <si>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</si>
  <si>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</si>
  <si>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</si>
  <si>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</si>
  <si>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</si>
  <si>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</si>
  <si>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</si>
  <si>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</si>
  <si>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</si>
  <si>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</si>
  <si>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</si>
  <si>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</si>
  <si>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</si>
  <si>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</si>
  <si>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</si>
  <si>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</si>
  <si>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</si>
  <si>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</si>
  <si>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</si>
  <si>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</si>
  <si>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</si>
  <si>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</si>
  <si>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</si>
  <si>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</si>
  <si>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</si>
  <si>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</si>
  <si>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</si>
  <si>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</si>
  <si>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</si>
  <si>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</si>
  <si>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</si>
  <si>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</si>
  <si>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</si>
  <si>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</si>
  <si>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</si>
  <si>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</si>
  <si>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</si>
  <si>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</si>
  <si>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</si>
  <si>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</si>
  <si>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</si>
  <si>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</si>
  <si>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</si>
  <si>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</si>
  <si>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</si>
  <si>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</si>
  <si>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</si>
  <si>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</si>
  <si>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</si>
  <si>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</si>
  <si>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</si>
  <si>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</si>
  <si>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</si>
  <si>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</si>
  <si>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</si>
  <si>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</si>
  <si>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</si>
  <si>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</si>
  <si>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</si>
  <si>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</si>
  <si>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</si>
  <si>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</si>
  <si>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</si>
  <si>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</si>
  <si>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</si>
  <si>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</si>
  <si>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</si>
  <si>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</si>
  <si>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</si>
  <si>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</si>
  <si>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</si>
  <si>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</si>
  <si>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</si>
  <si>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</si>
  <si>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</si>
  <si>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</si>
  <si>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</si>
  <si>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</si>
  <si>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</si>
  <si>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</si>
  <si>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</si>
  <si>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</si>
  <si>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</si>
  <si>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</si>
  <si>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</si>
  <si>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</si>
  <si>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</si>
  <si>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</si>
  <si>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</si>
  <si>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</si>
  <si>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</si>
  <si>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</si>
  <si>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</si>
  <si>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</si>
  <si>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</si>
  <si>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</si>
  <si>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</si>
  <si>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</si>
  <si>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</si>
  <si>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</si>
  <si>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</si>
  <si>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</si>
  <si>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</si>
  <si>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</si>
  <si>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</si>
  <si>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</si>
  <si>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</si>
  <si>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</si>
  <si>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</si>
  <si>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</si>
  <si>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</si>
  <si>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</si>
  <si>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</si>
  <si>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</si>
  <si>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</si>
  <si>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</si>
  <si>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</si>
  <si>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</si>
  <si>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</si>
  <si>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</si>
  <si>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</si>
  <si>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</si>
  <si>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</si>
  <si>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</si>
  <si>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</si>
  <si>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</si>
  <si>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</si>
  <si>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</si>
  <si>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</si>
  <si>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</si>
  <si>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</si>
  <si>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</si>
  <si>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</si>
  <si>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</si>
  <si>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</si>
  <si>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</si>
  <si>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</si>
  <si>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</si>
  <si>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</si>
  <si>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</si>
  <si>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</si>
  <si>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</si>
  <si>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</si>
  <si>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</si>
  <si>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</si>
  <si>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</si>
  <si>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</si>
  <si>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</si>
  <si>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</si>
  <si>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</si>
  <si>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</si>
  <si>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</si>
  <si>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</si>
  <si>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</si>
  <si>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</si>
  <si>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</si>
  <si>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</si>
  <si>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</si>
  <si>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</si>
  <si>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</si>
  <si>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</si>
  <si>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</si>
  <si>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</si>
  <si>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</si>
  <si>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</si>
  <si>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</si>
  <si>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</si>
  <si>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</si>
  <si>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</si>
  <si>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</si>
  <si>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</si>
  <si>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</si>
  <si>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</si>
  <si>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</si>
  <si>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</si>
  <si>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</si>
  <si>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</si>
  <si>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</si>
  <si>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</si>
  <si>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</si>
  <si>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</si>
  <si>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</si>
  <si>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</si>
  <si>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</si>
  <si>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</si>
  <si>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</si>
  <si>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</si>
  <si>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</si>
  <si>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</si>
  <si>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</si>
  <si>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</si>
  <si>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</si>
  <si>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</si>
  <si>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</si>
  <si>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</si>
  <si>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</si>
  <si>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</si>
  <si>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</si>
  <si>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</si>
  <si>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</si>
  <si>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</si>
  <si>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</si>
  <si>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</si>
  <si>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</si>
  <si>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</si>
  <si>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</si>
  <si>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</si>
  <si>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</si>
  <si>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</si>
  <si>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</si>
  <si>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</si>
  <si>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</si>
  <si>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</si>
  <si>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</si>
  <si>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</si>
  <si>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</si>
  <si>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</si>
  <si>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</si>
  <si>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</si>
  <si>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</si>
  <si>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</si>
  <si>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</si>
  <si>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</si>
  <si>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</si>
  <si>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</si>
  <si>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</si>
  <si>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</si>
  <si>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</si>
  <si>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</si>
  <si>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</si>
  <si>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</si>
  <si>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</si>
  <si>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</si>
  <si>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</si>
  <si>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</si>
  <si>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</si>
  <si>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</si>
  <si>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</si>
  <si>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</si>
  <si>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</si>
  <si>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</si>
  <si>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</si>
  <si>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</si>
  <si>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</si>
  <si>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</si>
  <si>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</si>
  <si>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</si>
  <si>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</si>
  <si>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</si>
  <si>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</si>
  <si>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</si>
  <si>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</si>
  <si>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</si>
  <si>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</si>
  <si>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</si>
  <si>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</si>
  <si>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</si>
  <si>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</si>
  <si>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</si>
  <si>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</si>
  <si>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</si>
  <si>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</si>
  <si>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</si>
  <si>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</si>
  <si>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</si>
  <si>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</si>
  <si>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</si>
  <si>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</si>
  <si>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</si>
  <si>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</si>
  <si>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</si>
  <si>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</si>
  <si>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</si>
  <si>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</si>
  <si>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</si>
  <si>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</si>
  <si>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</si>
  <si>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</si>
  <si>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</si>
  <si>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</si>
  <si>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</si>
  <si>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</si>
  <si>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</si>
  <si>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</si>
  <si>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</si>
  <si>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</si>
  <si>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</si>
  <si>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</si>
  <si>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</si>
  <si>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</si>
  <si>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</si>
  <si>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</si>
  <si>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</si>
  <si>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</si>
  <si>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</si>
  <si>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</si>
  <si>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</si>
  <si>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</si>
  <si>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</si>
  <si>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</si>
  <si>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</si>
  <si>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</si>
  <si>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</si>
  <si>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</si>
  <si>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</si>
  <si>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</si>
  <si>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</si>
  <si>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</si>
  <si>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</si>
  <si>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</si>
  <si>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</si>
  <si>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</si>
  <si>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</si>
  <si>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</si>
  <si>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</si>
  <si>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</si>
  <si>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</si>
  <si>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</si>
  <si>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</si>
  <si>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</si>
  <si>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</si>
  <si>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</si>
  <si>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</si>
  <si>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</si>
  <si>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</si>
  <si>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</si>
  <si>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</si>
  <si>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</si>
  <si>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</si>
  <si>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</si>
  <si>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</si>
  <si>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</si>
  <si>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</si>
  <si>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</si>
  <si>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</si>
  <si>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</si>
  <si>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</si>
  <si>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</si>
  <si>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</si>
  <si>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</si>
  <si>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</si>
  <si>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</si>
  <si>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</si>
  <si>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</si>
  <si>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</si>
  <si>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</si>
  <si>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</si>
  <si>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</si>
  <si>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</si>
  <si>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</si>
  <si>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</si>
  <si>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</si>
  <si>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</si>
  <si>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</si>
  <si>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</si>
  <si>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</si>
  <si>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</si>
  <si>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</si>
  <si>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</si>
  <si>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</si>
  <si>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</si>
  <si>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</si>
  <si>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</si>
  <si>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</si>
  <si>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</si>
  <si>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</si>
  <si>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</si>
  <si>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</si>
  <si>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</si>
  <si>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</si>
  <si>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</si>
  <si>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</si>
  <si>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</si>
  <si>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</si>
  <si>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</si>
  <si>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</si>
  <si>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</si>
  <si>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</si>
  <si>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</si>
  <si>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</si>
  <si>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</si>
  <si>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</si>
  <si>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</si>
  <si>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</si>
  <si>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</si>
  <si>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</si>
  <si>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</si>
  <si>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</si>
  <si>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</si>
  <si>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</si>
  <si>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</si>
  <si>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</si>
  <si>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</si>
  <si>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</si>
  <si>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</si>
  <si>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</si>
  <si>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</si>
  <si>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</si>
  <si>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</si>
  <si>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</si>
  <si>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</si>
  <si>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</si>
  <si>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</si>
  <si>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</si>
  <si>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</si>
  <si>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</si>
  <si>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</si>
  <si>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</si>
  <si>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</si>
  <si>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</si>
  <si>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</si>
  <si>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</si>
  <si>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</si>
  <si>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</si>
  <si>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</si>
  <si>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</si>
  <si>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</si>
  <si>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</si>
  <si>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</si>
  <si>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</si>
  <si>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</si>
  <si>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</si>
  <si>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</si>
  <si>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</si>
  <si>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</si>
  <si>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</si>
  <si>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</si>
  <si>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</si>
  <si>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</si>
  <si>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</si>
  <si>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</si>
  <si>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</si>
  <si>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</si>
  <si>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</si>
  <si>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</si>
  <si>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</si>
  <si>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</si>
  <si>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</si>
  <si>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</si>
  <si>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</si>
  <si>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</si>
  <si>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</si>
  <si>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</si>
  <si>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</si>
  <si>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</si>
  <si>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</si>
  <si>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</si>
  <si>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</si>
  <si>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</si>
  <si>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</si>
  <si>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</si>
  <si>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</si>
  <si>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</si>
  <si>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</si>
  <si>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</si>
  <si>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</si>
  <si>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</si>
  <si>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</si>
  <si>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</si>
  <si>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</si>
  <si>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</si>
  <si>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</si>
  <si>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</si>
  <si>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</si>
  <si>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</si>
  <si>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</si>
  <si>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</si>
  <si>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</si>
  <si>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</si>
  <si>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</si>
  <si>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</si>
  <si>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</si>
  <si>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</si>
  <si>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</si>
  <si>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</si>
  <si>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</si>
  <si>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</si>
  <si>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</si>
  <si>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</si>
  <si>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</si>
  <si>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</si>
  <si>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</si>
  <si>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</si>
  <si>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</si>
  <si>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</si>
  <si>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</si>
  <si>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</si>
  <si>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</si>
  <si>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</si>
  <si>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</si>
  <si>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</si>
  <si>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</si>
  <si>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</si>
  <si>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</si>
  <si>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</si>
  <si>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</si>
  <si>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</si>
  <si>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</si>
  <si>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</si>
  <si>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</si>
  <si>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</si>
  <si>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</si>
  <si>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</si>
  <si>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</si>
  <si>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</si>
  <si>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</si>
  <si>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</si>
  <si>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</si>
  <si>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</si>
  <si>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</si>
  <si>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</si>
  <si>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</si>
  <si>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</si>
  <si>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</si>
  <si>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</si>
  <si>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</si>
  <si>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</si>
  <si>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</si>
  <si>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</si>
  <si>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</si>
  <si>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</si>
  <si>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</si>
  <si>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</si>
  <si>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</si>
  <si>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</si>
  <si>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</si>
  <si>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</si>
  <si>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</si>
  <si>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</si>
  <si>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</si>
  <si>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</si>
  <si>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</si>
  <si>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</si>
  <si>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</si>
  <si>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</si>
  <si>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</si>
  <si>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</si>
  <si>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</si>
  <si>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</si>
  <si>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</si>
  <si>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</si>
  <si>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</si>
  <si>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</si>
  <si>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</si>
  <si>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</si>
  <si>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</si>
  <si>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</si>
  <si>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</si>
  <si>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</si>
  <si>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</si>
  <si>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</si>
  <si>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</si>
  <si>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</si>
  <si>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</si>
  <si>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</si>
  <si>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</si>
  <si>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</si>
  <si>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</si>
  <si>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</si>
  <si>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</si>
  <si>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</si>
  <si>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</si>
  <si>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</si>
  <si>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</si>
  <si>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</si>
  <si>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</si>
  <si>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</si>
  <si>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</si>
  <si>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</si>
  <si>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</si>
  <si>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</si>
  <si>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</si>
  <si>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</si>
  <si>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</si>
  <si>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</si>
  <si>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</si>
  <si>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</si>
  <si>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</si>
  <si>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</si>
  <si>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</si>
  <si>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</si>
  <si>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</si>
  <si>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</si>
  <si>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</si>
  <si>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</si>
  <si>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</si>
  <si>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</si>
  <si>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</si>
  <si>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</si>
  <si>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</si>
  <si>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</si>
  <si>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</si>
  <si>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</si>
  <si>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</si>
  <si>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</si>
  <si>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</si>
  <si>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</si>
  <si>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</si>
  <si>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</si>
  <si>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</si>
  <si>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</si>
  <si>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</si>
  <si>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</si>
  <si>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</si>
  <si>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</si>
  <si>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</si>
  <si>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</si>
  <si>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</si>
  <si>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</si>
  <si>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</si>
  <si>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</si>
  <si>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</si>
  <si>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</si>
  <si>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</si>
  <si>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</si>
  <si>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</si>
  <si>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</si>
  <si>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</si>
  <si>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</si>
  <si>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</si>
  <si>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</si>
  <si>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</si>
  <si>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</si>
  <si>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</si>
  <si>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</si>
  <si>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</si>
  <si>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</si>
  <si>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</si>
  <si>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</si>
  <si>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</si>
  <si>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</si>
  <si>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</si>
  <si>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</si>
  <si>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</si>
  <si>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</si>
  <si>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</si>
  <si>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</si>
  <si>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</si>
  <si>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</si>
  <si>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</si>
  <si>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</si>
  <si>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</si>
  <si>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</si>
  <si>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</si>
  <si>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</si>
  <si>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</si>
  <si>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</si>
  <si>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</si>
  <si>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</si>
  <si>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</si>
  <si>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</si>
  <si>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</si>
  <si>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</si>
  <si>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</si>
  <si>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</si>
  <si>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</si>
  <si>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</si>
  <si>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</si>
  <si>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</si>
  <si>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</si>
  <si>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</si>
  <si>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</si>
  <si>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</si>
  <si>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</si>
  <si>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</si>
  <si>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</si>
  <si>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</si>
  <si>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</si>
  <si>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</si>
  <si>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</si>
  <si>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</si>
  <si>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</si>
  <si>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</si>
  <si>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</si>
  <si>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</si>
  <si>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</si>
  <si>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</si>
  <si>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</si>
  <si>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</si>
  <si>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</si>
  <si>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</si>
  <si>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</si>
  <si>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</si>
  <si>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</si>
  <si>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</si>
  <si>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</si>
  <si>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</si>
  <si>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</si>
  <si>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</si>
  <si>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</si>
  <si>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</si>
  <si>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</si>
  <si>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</si>
  <si>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</si>
  <si>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</si>
  <si>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</si>
  <si>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</si>
  <si>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</si>
  <si>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</si>
  <si>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</si>
  <si>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</si>
  <si>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</si>
  <si>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</si>
  <si>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</si>
  <si>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</si>
  <si>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</si>
  <si>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</si>
  <si>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</si>
  <si>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</si>
  <si>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</si>
  <si>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</si>
  <si>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</si>
  <si>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</si>
  <si>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</si>
  <si>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</si>
  <si>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</si>
  <si>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</si>
  <si>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</si>
  <si>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</si>
  <si>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</si>
  <si>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</si>
  <si>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</si>
  <si>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</si>
  <si>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</si>
  <si>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</si>
  <si>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</si>
  <si>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</si>
  <si>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</si>
  <si>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</si>
  <si>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</si>
  <si>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</si>
  <si>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</si>
  <si>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</si>
  <si>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</si>
  <si>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</si>
  <si>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</si>
  <si>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</si>
  <si>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</si>
  <si>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</si>
  <si>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</si>
  <si>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</si>
  <si>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</si>
  <si>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</si>
  <si>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</si>
  <si>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</si>
  <si>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</si>
  <si>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</si>
  <si>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</si>
  <si>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</si>
  <si>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</si>
  <si>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</si>
  <si>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</si>
  <si>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</si>
  <si>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</si>
  <si>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</si>
  <si>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</si>
  <si>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</si>
  <si>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</si>
  <si>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</si>
  <si>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</si>
  <si>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</si>
  <si>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</si>
  <si>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</si>
  <si>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</si>
  <si>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</si>
  <si>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</si>
  <si>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</si>
  <si>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</si>
  <si>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</si>
  <si>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</si>
  <si>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</si>
  <si>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</si>
  <si>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</si>
  <si>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</si>
  <si>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</si>
  <si>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</si>
  <si>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</si>
  <si>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</si>
  <si>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</si>
  <si>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</si>
  <si>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</si>
  <si>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</si>
  <si>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</si>
  <si>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</si>
  <si>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</si>
  <si>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</si>
  <si>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</si>
  <si>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</si>
  <si>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</si>
  <si>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</si>
  <si>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</si>
  <si>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</si>
  <si>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</si>
  <si>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</si>
  <si>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</si>
  <si>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</si>
  <si>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</si>
  <si>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</si>
  <si>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</si>
  <si>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</si>
  <si>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</si>
  <si>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</si>
  <si>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</si>
  <si>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</si>
  <si>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</si>
  <si>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</si>
  <si>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</si>
  <si>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</si>
  <si>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</si>
  <si>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</si>
  <si>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</si>
  <si>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</si>
  <si>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</si>
  <si>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</si>
  <si>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</si>
  <si>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</si>
  <si>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</si>
  <si>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</si>
  <si>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</si>
  <si>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</si>
  <si>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</si>
  <si>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</si>
  <si>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</si>
  <si>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</si>
  <si>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</si>
  <si>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</si>
  <si>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</si>
  <si>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</si>
  <si>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</si>
  <si>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</si>
  <si>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</si>
  <si>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</si>
  <si>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</si>
  <si>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</si>
  <si>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</si>
  <si>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</si>
  <si>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</si>
  <si>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</si>
  <si>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</si>
  <si>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</si>
  <si>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</si>
  <si>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</si>
  <si>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</si>
  <si>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</si>
  <si>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</si>
  <si>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</si>
  <si>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</si>
  <si>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</si>
  <si>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</si>
  <si>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</si>
  <si>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</si>
  <si>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</si>
  <si>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</si>
  <si>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</si>
  <si>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</si>
  <si>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</si>
  <si>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</si>
  <si>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</si>
  <si>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</si>
  <si>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</si>
  <si>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</si>
  <si>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</si>
  <si>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</si>
  <si>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</si>
  <si>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</si>
  <si>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</si>
  <si>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</si>
  <si>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</si>
  <si>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</si>
  <si>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</si>
  <si>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</si>
  <si>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</si>
  <si>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</si>
  <si>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</si>
  <si>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</si>
  <si>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</si>
  <si>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</si>
  <si>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</si>
  <si>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</si>
  <si>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</si>
  <si>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</si>
  <si>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</si>
  <si>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</si>
  <si>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</si>
  <si>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</si>
  <si>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</si>
  <si>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</si>
  <si>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</si>
  <si>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</si>
  <si>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</si>
  <si>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</si>
  <si>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</si>
  <si>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</si>
  <si>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</si>
  <si>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</si>
  <si>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</si>
  <si>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</si>
  <si>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</si>
  <si>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</si>
  <si>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</si>
  <si>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</si>
  <si>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</si>
  <si>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</si>
  <si>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</si>
  <si>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</si>
  <si>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</si>
  <si>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</si>
  <si>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</si>
  <si>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</si>
  <si>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</si>
  <si>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</si>
  <si>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</si>
  <si>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</si>
  <si>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</si>
  <si>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</si>
  <si>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</si>
  <si>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</si>
  <si>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</si>
  <si>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</si>
  <si>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</si>
  <si>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</si>
  <si>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</si>
  <si>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</si>
  <si>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</si>
  <si>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</si>
  <si>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</si>
  <si>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</si>
  <si>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</si>
  <si>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</si>
  <si>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</si>
  <si>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</si>
  <si>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</si>
  <si>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</si>
  <si>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</si>
  <si>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</si>
  <si>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</si>
  <si>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</si>
  <si>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</si>
  <si>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</si>
  <si>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</si>
  <si>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</si>
  <si>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</si>
  <si>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</si>
  <si>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</si>
  <si>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</si>
  <si>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</si>
  <si>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</si>
  <si>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</si>
  <si>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</si>
  <si>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</si>
  <si>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</si>
  <si>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</si>
  <si>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</si>
  <si>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</si>
  <si>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</si>
  <si>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</si>
  <si>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</si>
  <si>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</si>
  <si>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</si>
  <si>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</si>
  <si>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</si>
  <si>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</si>
  <si>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</si>
  <si>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</si>
  <si>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</si>
  <si>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</si>
  <si>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</si>
  <si>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</si>
  <si>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</si>
  <si>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</si>
  <si>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</si>
  <si>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</si>
  <si>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</si>
  <si>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</si>
  <si>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</si>
  <si>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</si>
  <si>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</si>
  <si>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</si>
  <si>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</si>
  <si>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</si>
  <si>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</si>
  <si>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</si>
  <si>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</si>
  <si>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</si>
  <si>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</si>
  <si>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</si>
  <si>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</si>
  <si>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</si>
  <si>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</si>
  <si>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</si>
  <si>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</si>
  <si>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</si>
  <si>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</si>
  <si>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</si>
  <si>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</si>
  <si>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</si>
  <si>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</si>
  <si>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</si>
  <si>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</si>
  <si>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</si>
  <si>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</si>
  <si>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</si>
  <si>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</si>
  <si>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</si>
  <si>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</si>
  <si>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</si>
  <si>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</si>
  <si>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</si>
  <si>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</si>
  <si>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</si>
  <si>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</si>
  <si>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</si>
  <si>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</si>
  <si>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</si>
  <si>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</si>
  <si>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</si>
  <si>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</si>
  <si>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</si>
  <si>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</si>
  <si>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</si>
  <si>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</si>
  <si>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</si>
  <si>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</si>
  <si>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</si>
  <si>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</si>
  <si>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</si>
  <si>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</si>
  <si>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</si>
  <si>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</si>
  <si>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</si>
  <si>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</si>
  <si>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</si>
  <si>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</si>
  <si>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</si>
  <si>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</si>
  <si>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</si>
  <si>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</si>
  <si>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</si>
  <si>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</si>
  <si>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</si>
  <si>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</si>
  <si>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</si>
  <si>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</si>
  <si>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</si>
  <si>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</si>
  <si>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</si>
  <si>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</si>
  <si>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</si>
  <si>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</si>
  <si>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</si>
  <si>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</si>
  <si>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</si>
  <si>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</si>
  <si>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</si>
  <si>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</si>
  <si>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</si>
  <si>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</si>
  <si>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</si>
  <si>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</si>
  <si>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</si>
  <si>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</si>
  <si>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</si>
  <si>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</si>
  <si>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</si>
  <si>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</si>
  <si>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</si>
  <si>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</si>
  <si>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</si>
  <si>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</si>
  <si>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</si>
  <si>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</si>
  <si>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</si>
  <si>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</si>
  <si>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</si>
  <si>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</si>
  <si>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</si>
  <si>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</si>
  <si>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</si>
  <si>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</si>
  <si>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</si>
  <si>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</si>
  <si>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</si>
  <si>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</si>
  <si>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</si>
  <si>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</si>
  <si>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</si>
  <si>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</si>
  <si>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</si>
  <si>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</si>
  <si>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</si>
  <si>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</si>
  <si>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</si>
  <si>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</si>
  <si>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</si>
  <si>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</si>
  <si>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</si>
  <si>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</si>
  <si>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</si>
  <si>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</si>
  <si>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</si>
  <si>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</si>
  <si>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</si>
  <si>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</si>
  <si>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</si>
  <si>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</si>
  <si>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</si>
  <si>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</si>
  <si>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</si>
  <si>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</si>
  <si>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</si>
  <si>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</si>
  <si>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</si>
  <si>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</si>
  <si>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</si>
  <si>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</si>
  <si>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</si>
  <si>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</si>
  <si>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</si>
  <si>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</si>
  <si>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</si>
  <si>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</si>
  <si>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</si>
  <si>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</si>
  <si>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</si>
  <si>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</si>
  <si>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</si>
  <si>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</si>
  <si>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</si>
  <si>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</si>
  <si>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</si>
  <si>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</si>
  <si>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</si>
  <si>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</si>
  <si>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</si>
  <si>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</si>
  <si>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</si>
  <si>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</si>
  <si>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</si>
  <si>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</si>
  <si>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</si>
  <si>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</si>
  <si>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</si>
  <si>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</si>
  <si>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</si>
  <si>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</si>
  <si>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</si>
  <si>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</si>
  <si>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</si>
  <si>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</si>
  <si>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</si>
  <si>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</si>
  <si>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</si>
  <si>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</si>
  <si>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</si>
  <si>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</si>
  <si>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</si>
  <si>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</si>
  <si>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</si>
  <si>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</si>
  <si>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</si>
  <si>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</si>
  <si>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</si>
  <si>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</si>
  <si>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</si>
  <si>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</si>
  <si>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</si>
  <si>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</si>
  <si>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</si>
  <si>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</si>
  <si>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</si>
  <si>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</si>
  <si>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</si>
  <si>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</si>
  <si>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</si>
  <si>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</si>
  <si>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</si>
  <si>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</si>
  <si>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</si>
  <si>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</si>
  <si>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</si>
  <si>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</si>
  <si>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</si>
  <si>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</si>
  <si>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</si>
  <si>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</si>
  <si>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</si>
  <si>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</si>
  <si>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</si>
  <si>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</si>
  <si>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</si>
  <si>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</si>
  <si>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</si>
  <si>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</si>
  <si>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</si>
  <si>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</si>
  <si>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</si>
  <si>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</si>
  <si>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</si>
  <si>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</si>
  <si>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</si>
  <si>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</si>
  <si>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</si>
  <si>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</si>
  <si>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</si>
  <si>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</si>
  <si>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</si>
  <si>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</si>
  <si>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</si>
  <si>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</si>
  <si>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</si>
  <si>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</si>
  <si>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</si>
  <si>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</si>
  <si>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</si>
  <si>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</si>
  <si>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</si>
  <si>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</si>
  <si>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</si>
  <si>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</si>
  <si>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</si>
  <si>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</si>
  <si>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</si>
  <si>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</si>
  <si>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</si>
  <si>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</si>
  <si>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</si>
  <si>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</si>
  <si>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</si>
  <si>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</si>
  <si>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</si>
  <si>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</si>
  <si>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</si>
  <si>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</si>
  <si>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</si>
  <si>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</si>
  <si>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</si>
  <si>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</si>
  <si>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</si>
  <si>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</si>
  <si>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</si>
  <si>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</si>
  <si>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</si>
  <si>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</si>
  <si>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</si>
  <si>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</si>
  <si>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</si>
  <si>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</si>
  <si>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</si>
  <si>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</si>
  <si>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</si>
  <si>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</si>
  <si>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</si>
  <si>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</si>
  <si>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</si>
  <si>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</si>
  <si>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</si>
  <si>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</si>
  <si>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</si>
  <si>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</si>
  <si>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</si>
  <si>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</si>
  <si>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</si>
  <si>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</si>
  <si>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</si>
  <si>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</si>
  <si>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</si>
  <si>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</si>
  <si>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</si>
  <si>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</si>
  <si>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</si>
  <si>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</si>
  <si>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</si>
  <si>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</si>
  <si>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</si>
  <si>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</si>
  <si>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</si>
  <si>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</si>
  <si>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</si>
  <si>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</si>
  <si>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</si>
  <si>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</si>
  <si>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</si>
  <si>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</si>
  <si>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</si>
  <si>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</si>
  <si>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</si>
  <si>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</si>
  <si>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</si>
  <si>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</si>
  <si>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</si>
  <si>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</si>
  <si>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</si>
  <si>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</si>
  <si>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</si>
  <si>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</si>
  <si>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</si>
  <si>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</si>
  <si>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</si>
  <si>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</si>
  <si>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</si>
  <si>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</si>
  <si>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</si>
  <si>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</si>
  <si>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</si>
  <si>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</si>
  <si>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</si>
  <si>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</si>
  <si>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</si>
  <si>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</si>
  <si>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</si>
  <si>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</si>
  <si>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</si>
  <si>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</si>
  <si>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</si>
  <si>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</si>
  <si>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</si>
  <si>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</si>
  <si>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</si>
  <si>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</si>
  <si>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</si>
  <si>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</si>
  <si>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</si>
  <si>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</si>
  <si>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</si>
  <si>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</si>
  <si>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</si>
  <si>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</si>
  <si>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</si>
  <si>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</si>
  <si>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</si>
  <si>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</si>
  <si>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</si>
  <si>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</si>
  <si>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</si>
  <si>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</si>
  <si>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</si>
  <si>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</si>
  <si>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</si>
  <si>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</si>
  <si>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</si>
  <si>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</si>
  <si>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</si>
  <si>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</si>
  <si>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</si>
  <si>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</si>
  <si>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</si>
  <si>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</si>
  <si>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</si>
  <si>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</si>
  <si>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</si>
  <si>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</si>
  <si>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</si>
  <si>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</si>
  <si>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</si>
  <si>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</si>
  <si>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</si>
  <si>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</si>
  <si>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</si>
  <si>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</si>
  <si>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</si>
  <si>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</si>
  <si>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</si>
  <si>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</si>
  <si>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</si>
  <si>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</si>
  <si>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</si>
  <si>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</si>
  <si>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</si>
  <si>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</si>
  <si>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</si>
  <si>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</si>
  <si>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</si>
  <si>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</si>
  <si>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</si>
  <si>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</si>
  <si>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</si>
  <si>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</si>
  <si>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</si>
  <si>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</si>
  <si>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</si>
  <si>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</si>
  <si>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</si>
  <si>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</si>
  <si>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</si>
  <si>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</si>
  <si>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</si>
  <si>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</si>
  <si>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</si>
  <si>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</si>
  <si>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</si>
  <si>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</si>
  <si>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</si>
  <si>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</si>
  <si>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</si>
  <si>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</si>
  <si>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</si>
  <si>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</si>
  <si>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</si>
  <si>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</si>
  <si>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</si>
  <si>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</si>
  <si>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</si>
  <si>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</si>
  <si>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</si>
  <si>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</si>
  <si>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</si>
  <si>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</si>
  <si>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</si>
  <si>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</si>
  <si>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</si>
  <si>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</si>
  <si>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</si>
  <si>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</si>
  <si>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</si>
  <si>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</si>
  <si>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</si>
  <si>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</si>
  <si>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</si>
  <si>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</si>
  <si>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</si>
  <si>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</si>
  <si>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</si>
  <si>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</si>
  <si>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</si>
  <si>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</si>
  <si>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</si>
  <si>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</si>
  <si>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</si>
  <si>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</si>
  <si>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</si>
  <si>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</si>
  <si>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</si>
  <si>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</si>
  <si>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</si>
  <si>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</si>
  <si>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</si>
  <si>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</si>
  <si>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</si>
  <si>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</si>
  <si>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</si>
  <si>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</si>
  <si>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</si>
  <si>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</si>
  <si>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</si>
  <si>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</si>
  <si>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</si>
  <si>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</si>
  <si>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</si>
  <si>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</si>
  <si>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</si>
  <si>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</si>
  <si>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</si>
  <si>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</si>
  <si>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</si>
  <si>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</si>
  <si>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</si>
  <si>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</si>
  <si>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</si>
  <si>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</si>
  <si>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</si>
  <si>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</si>
  <si>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</si>
  <si>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</si>
  <si>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</si>
  <si>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</si>
  <si>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</si>
  <si>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</si>
  <si>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</si>
  <si>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</si>
  <si>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</si>
  <si>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</si>
  <si>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</si>
  <si>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</si>
  <si>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</si>
  <si>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</si>
  <si>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</si>
  <si>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</si>
  <si>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</si>
  <si>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</si>
  <si>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</si>
  <si>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</si>
  <si>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</si>
  <si>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</si>
  <si>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</si>
  <si>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</si>
  <si>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</si>
  <si>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</si>
  <si>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</si>
  <si>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</si>
  <si>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</si>
  <si>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</si>
  <si>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</si>
  <si>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</si>
  <si>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</si>
  <si>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</si>
  <si>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</si>
  <si>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</si>
  <si>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</si>
  <si>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</si>
  <si>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</si>
  <si>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</si>
  <si>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</si>
  <si>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</si>
  <si>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</si>
  <si>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</si>
  <si>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</si>
  <si>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</si>
  <si>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</si>
  <si>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</si>
  <si>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</si>
  <si>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</si>
  <si>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</si>
  <si>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</si>
  <si>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</si>
  <si>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</si>
  <si>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</si>
  <si>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</si>
  <si>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</si>
  <si>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</si>
  <si>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</si>
  <si>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</si>
  <si>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</si>
  <si>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</si>
  <si>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</si>
  <si>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</si>
  <si>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</si>
  <si>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</si>
  <si>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</si>
  <si>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</si>
  <si>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</si>
  <si>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</si>
  <si>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</si>
  <si>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</si>
  <si>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</si>
  <si>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</si>
  <si>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</si>
  <si>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</si>
  <si>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</si>
  <si>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</si>
  <si>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</si>
  <si>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</si>
  <si>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</si>
  <si>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</si>
  <si>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</si>
  <si>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</si>
  <si>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</si>
  <si>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</si>
  <si>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</si>
  <si>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</si>
  <si>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</si>
  <si>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</si>
  <si>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</si>
  <si>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</si>
  <si>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</si>
  <si>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</si>
  <si>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</si>
  <si>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</si>
  <si>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</si>
  <si>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</si>
  <si>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</si>
  <si>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</si>
  <si>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</si>
  <si>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</si>
  <si>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</si>
  <si>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</si>
  <si>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</si>
  <si>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</si>
  <si>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</si>
  <si>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</si>
  <si>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</si>
  <si>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</si>
  <si>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</si>
  <si>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</si>
  <si>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</si>
  <si>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</si>
  <si>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</si>
  <si>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</si>
  <si>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</si>
  <si>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</si>
  <si>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</si>
  <si>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</si>
  <si>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</si>
  <si>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</si>
  <si>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</si>
  <si>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</si>
  <si>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</si>
  <si>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</si>
  <si>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</si>
  <si>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</si>
  <si>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</si>
  <si>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</si>
  <si>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</si>
  <si>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</si>
  <si>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</si>
  <si>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</si>
  <si>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</si>
  <si>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</si>
  <si>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</si>
  <si>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</si>
  <si>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</si>
  <si>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</si>
  <si>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</si>
  <si>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</si>
  <si>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</si>
  <si>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</si>
  <si>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</si>
  <si>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</si>
  <si>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</si>
  <si>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</si>
  <si>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</si>
  <si>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</si>
  <si>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</si>
  <si>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</si>
  <si>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</si>
  <si>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</si>
  <si>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</si>
  <si>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</si>
  <si>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</si>
  <si>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</si>
  <si>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</si>
  <si>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</si>
  <si>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</si>
  <si>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</si>
  <si>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</si>
  <si>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</si>
  <si>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</si>
  <si>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</si>
  <si>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</si>
  <si>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</si>
  <si>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</si>
  <si>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</si>
  <si>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</si>
  <si>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</si>
  <si>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</si>
  <si>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</si>
  <si>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</si>
  <si>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</si>
  <si>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</si>
  <si>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</si>
  <si>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</si>
  <si>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</si>
  <si>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</si>
  <si>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</si>
  <si>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</si>
  <si>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</si>
  <si>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</si>
  <si>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</si>
  <si>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</si>
  <si>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</si>
  <si>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</si>
  <si>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</si>
  <si>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</si>
  <si>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</si>
  <si>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</si>
  <si>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</si>
  <si>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</si>
  <si>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</si>
  <si>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</si>
  <si>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</si>
  <si>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</si>
  <si>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</si>
  <si>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</si>
  <si>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</si>
  <si>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</si>
  <si>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</si>
  <si>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</si>
  <si>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</si>
  <si>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</si>
  <si>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</si>
  <si>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</si>
  <si>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</si>
  <si>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</si>
  <si>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</si>
  <si>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</si>
  <si>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</si>
  <si>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</si>
  <si>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</si>
  <si>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</si>
  <si>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</si>
  <si>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</si>
  <si>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</si>
  <si>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</si>
  <si>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</si>
  <si>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</si>
  <si>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</si>
  <si>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</si>
  <si>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</si>
  <si>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</si>
  <si>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</si>
  <si>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</si>
  <si>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</si>
  <si>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</si>
  <si>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</si>
  <si>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</si>
  <si>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</si>
  <si>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</si>
  <si>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</si>
  <si>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</si>
  <si>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</si>
  <si>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</si>
  <si>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</si>
  <si>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</si>
  <si>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</si>
  <si>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</si>
  <si>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</si>
  <si>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</si>
  <si>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</si>
  <si>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</si>
  <si>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</si>
  <si>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</si>
  <si>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</si>
  <si>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</si>
  <si>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</si>
  <si>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</si>
  <si>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</si>
  <si>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</si>
  <si>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</si>
  <si>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</si>
  <si>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</si>
  <si>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</si>
  <si>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</si>
  <si>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</si>
  <si>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</si>
  <si>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</si>
  <si>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</si>
  <si>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</si>
  <si>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</si>
  <si>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</si>
  <si>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</si>
  <si>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</si>
  <si>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</si>
  <si>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</si>
  <si>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</si>
  <si>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</si>
  <si>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</si>
  <si>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</si>
  <si>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</si>
  <si>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</si>
  <si>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</si>
  <si>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</si>
  <si>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</si>
  <si>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</si>
  <si>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</si>
  <si>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</si>
  <si>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</si>
  <si>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</si>
  <si>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</si>
  <si>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</si>
  <si>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</si>
  <si>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</si>
  <si>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</si>
  <si>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</si>
  <si>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</si>
  <si>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</si>
  <si>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</si>
  <si>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</si>
  <si>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</si>
  <si>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</si>
  <si>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</si>
  <si>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</si>
  <si>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</si>
  <si>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</si>
  <si>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</si>
  <si>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</si>
  <si>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</si>
  <si>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</si>
  <si>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</si>
  <si>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</si>
  <si>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</si>
  <si>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</si>
  <si>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</si>
  <si>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</si>
  <si>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</si>
  <si>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</si>
  <si>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</si>
  <si>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</si>
  <si>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</si>
  <si>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</si>
  <si>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</si>
  <si>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</si>
  <si>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</si>
  <si>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</si>
  <si>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</si>
  <si>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</si>
  <si>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</si>
  <si>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</si>
  <si>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</si>
  <si>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</si>
  <si>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</si>
  <si>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</si>
  <si>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</si>
  <si>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</si>
  <si>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</si>
  <si>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</si>
  <si>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</si>
  <si>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</si>
  <si>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</si>
  <si>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</si>
  <si>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</si>
  <si>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</si>
  <si>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</si>
  <si>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</si>
  <si>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</si>
  <si>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</si>
  <si>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</si>
  <si>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</si>
  <si>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</si>
  <si>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</si>
  <si>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</si>
  <si>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</si>
  <si>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</si>
  <si>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</si>
  <si>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</si>
  <si>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</si>
  <si>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</si>
  <si>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</si>
  <si>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</si>
  <si>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</si>
  <si>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</si>
  <si>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</si>
  <si>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</si>
  <si>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</si>
  <si>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</si>
  <si>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</si>
  <si>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</si>
  <si>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</si>
  <si>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</si>
  <si>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</si>
  <si>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</si>
  <si>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</si>
  <si>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</si>
  <si>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</si>
  <si>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</si>
  <si>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</si>
  <si>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</si>
  <si>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</si>
  <si>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</si>
  <si>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</si>
  <si>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</si>
  <si>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</si>
  <si>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</si>
  <si>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</si>
  <si>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</si>
  <si>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</si>
  <si>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</si>
  <si>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</si>
  <si>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</si>
  <si>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</si>
  <si>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</si>
  <si>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</si>
  <si>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</si>
  <si>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</si>
  <si>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</si>
  <si>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</si>
  <si>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</si>
  <si>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</si>
  <si>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</si>
  <si>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</si>
  <si>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</si>
  <si>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</si>
  <si>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</si>
  <si>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</si>
  <si>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</si>
  <si>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</si>
  <si>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</si>
  <si>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</si>
  <si>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</si>
  <si>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</si>
  <si>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</si>
  <si>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</si>
  <si>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</si>
  <si>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</si>
  <si>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</si>
  <si>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</si>
  <si>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</si>
  <si>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</si>
  <si>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</si>
  <si>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</si>
  <si>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</si>
  <si>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</si>
  <si>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</si>
  <si>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</si>
  <si>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</si>
  <si>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</si>
  <si>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</si>
  <si>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</si>
  <si>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</si>
  <si>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</si>
  <si>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</si>
  <si>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</si>
  <si>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</si>
  <si>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</si>
  <si>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</si>
  <si>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</si>
  <si>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</si>
  <si>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</si>
  <si>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</si>
  <si>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</si>
  <si>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</si>
  <si>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</si>
  <si>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</si>
  <si>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</si>
  <si>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</si>
  <si>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</si>
  <si>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</si>
  <si>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</si>
  <si>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</si>
  <si>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</si>
  <si>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</si>
  <si>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</si>
  <si>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</si>
  <si>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</si>
  <si>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</si>
  <si>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</si>
  <si>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</si>
  <si>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</si>
  <si>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</si>
  <si>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</si>
  <si>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</si>
  <si>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</si>
  <si>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</si>
  <si>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</si>
  <si>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</si>
  <si>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</si>
  <si>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</si>
  <si>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</si>
  <si>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</si>
  <si>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</si>
  <si>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</si>
  <si>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</si>
  <si>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</si>
  <si>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</si>
  <si>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</si>
  <si>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</si>
  <si>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</si>
  <si>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</si>
  <si>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</si>
  <si>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</si>
  <si>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</si>
  <si>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</si>
  <si>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</si>
  <si>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</si>
  <si>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</si>
  <si>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</si>
  <si>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</si>
  <si>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</si>
  <si>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</si>
  <si>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</si>
  <si>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</si>
  <si>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</si>
  <si>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</si>
  <si>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</si>
  <si>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</si>
  <si>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</si>
  <si>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</si>
  <si>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</si>
  <si>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</si>
  <si>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</si>
  <si>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</si>
  <si>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</si>
  <si>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</si>
  <si>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</si>
  <si>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</si>
  <si>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</si>
  <si>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</si>
  <si>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</si>
  <si>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</si>
  <si>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</si>
  <si>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</si>
  <si>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</si>
  <si>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</si>
  <si>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</si>
  <si>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</si>
  <si>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</si>
  <si>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</si>
  <si>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</si>
  <si>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</si>
  <si>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</si>
  <si>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</si>
  <si>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</si>
  <si>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</si>
  <si>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</si>
  <si>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</si>
  <si>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</si>
  <si>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</si>
  <si>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</si>
  <si>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</si>
  <si>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</si>
  <si>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</si>
  <si>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</si>
  <si>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</si>
  <si>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</si>
  <si>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</si>
  <si>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</si>
  <si>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</si>
  <si>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</si>
  <si>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</si>
  <si>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</si>
  <si>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</si>
  <si>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</si>
  <si>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</si>
  <si>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</si>
  <si>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</si>
  <si>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</si>
  <si>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</si>
  <si>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</si>
  <si>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</si>
  <si>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</si>
  <si>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</si>
  <si>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</si>
  <si>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</si>
  <si>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</si>
  <si>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</si>
  <si>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</si>
  <si>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</si>
  <si>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</si>
  <si>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</si>
  <si>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</si>
  <si>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</si>
  <si>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</si>
  <si>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</si>
  <si>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</si>
  <si>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</si>
  <si>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</si>
  <si>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</si>
  <si>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</si>
  <si>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</si>
  <si>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</si>
  <si>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</si>
  <si>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</si>
  <si>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</si>
  <si>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</si>
  <si>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</si>
  <si>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</si>
  <si>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</si>
  <si>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</si>
  <si>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</si>
  <si>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</si>
  <si>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</si>
  <si>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</si>
  <si>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</si>
  <si>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</si>
  <si>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</si>
  <si>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</si>
  <si>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</si>
  <si>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</si>
  <si>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</si>
  <si>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</si>
  <si>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</si>
  <si>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</si>
  <si>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</si>
  <si>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</si>
  <si>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</si>
  <si>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</si>
  <si>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</si>
  <si>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</si>
  <si>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</si>
  <si>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</si>
  <si>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</si>
  <si>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</si>
  <si>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</si>
  <si>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</si>
  <si>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</si>
  <si>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</si>
  <si>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</si>
  <si>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</si>
  <si>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</si>
  <si>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</si>
  <si>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</si>
  <si>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</si>
  <si>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</si>
  <si>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</si>
  <si>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</si>
  <si>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</si>
  <si>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</si>
  <si>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</si>
  <si>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</si>
  <si>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</si>
  <si>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</si>
  <si>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</si>
  <si>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</si>
  <si>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</si>
  <si>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</si>
  <si>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</si>
  <si>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</si>
  <si>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</si>
  <si>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</si>
  <si>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</si>
  <si>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</si>
  <si>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</si>
  <si>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</si>
  <si>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</si>
  <si>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</si>
  <si>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</si>
  <si>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</si>
  <si>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</si>
  <si>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</si>
  <si>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</si>
  <si>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</si>
  <si>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</si>
  <si>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</si>
  <si>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</si>
  <si>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</si>
  <si>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</si>
  <si>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</si>
  <si>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</si>
  <si>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</si>
  <si>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</si>
  <si>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</si>
  <si>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</si>
  <si>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</si>
  <si>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</si>
  <si>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</si>
  <si>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</si>
  <si>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</si>
  <si>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</si>
  <si>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</si>
  <si>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</si>
  <si>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</si>
  <si>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</si>
  <si>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</si>
  <si>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</si>
  <si>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</si>
  <si>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</si>
  <si>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</si>
  <si>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</si>
  <si>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</si>
  <si>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</si>
  <si>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</si>
  <si>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</si>
  <si>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</si>
  <si>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</si>
  <si>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</si>
  <si>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</si>
  <si>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</si>
  <si>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</si>
  <si>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</si>
  <si>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</si>
  <si>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</si>
  <si>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</si>
  <si>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</si>
  <si>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</si>
  <si>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</si>
  <si>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</si>
  <si>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</si>
  <si>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</si>
  <si>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</si>
  <si>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</si>
  <si>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</si>
  <si>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</si>
  <si>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</si>
  <si>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</si>
  <si>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</si>
  <si>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</si>
  <si>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</si>
  <si>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</si>
  <si>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</si>
  <si>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</si>
  <si>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</si>
  <si>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</si>
  <si>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</si>
  <si>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</si>
  <si>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</si>
  <si>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</si>
  <si>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</si>
  <si>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</si>
  <si>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</si>
  <si>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</si>
  <si>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</si>
  <si>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</si>
  <si>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</si>
  <si>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</si>
  <si>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</si>
  <si>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</si>
  <si>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</si>
  <si>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</si>
  <si>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</si>
  <si>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</si>
  <si>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</si>
  <si>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</si>
  <si>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</si>
  <si>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</si>
  <si>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</si>
  <si>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</si>
  <si>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</si>
  <si>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</si>
  <si>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</si>
  <si>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</si>
  <si>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</si>
  <si>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</si>
  <si>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</si>
  <si>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</si>
  <si>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</si>
  <si>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</si>
  <si>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</si>
  <si>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</si>
  <si>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</si>
  <si>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</si>
  <si>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</si>
  <si>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</si>
  <si>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</si>
  <si>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</si>
  <si>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</si>
  <si>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</si>
  <si>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</si>
  <si>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</si>
  <si>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</si>
  <si>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</si>
  <si>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</si>
  <si>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</si>
  <si>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</si>
  <si>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</si>
  <si>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</si>
  <si>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</si>
  <si>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</si>
  <si>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</si>
  <si>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</si>
  <si>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</si>
  <si>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</si>
  <si>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</si>
  <si>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</si>
  <si>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</si>
  <si>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</si>
  <si>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</si>
  <si>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</si>
  <si>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</si>
  <si>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</si>
  <si>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</si>
  <si>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</si>
  <si>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</si>
  <si>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</si>
  <si>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</si>
  <si>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</si>
  <si>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</si>
  <si>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</si>
  <si>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</si>
  <si>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</si>
  <si>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</si>
  <si>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</si>
  <si>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</si>
  <si>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</si>
  <si>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</si>
  <si>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</si>
  <si>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</si>
  <si>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</si>
  <si>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</si>
  <si>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</si>
  <si>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</si>
  <si>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</si>
  <si>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</si>
  <si>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</si>
  <si>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</si>
  <si>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</si>
  <si>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</si>
  <si>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</si>
  <si>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</si>
  <si>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</si>
  <si>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</si>
  <si>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</si>
  <si>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</si>
  <si>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</si>
  <si>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</si>
  <si>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</si>
  <si>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</si>
  <si>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</si>
  <si>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</si>
  <si>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</si>
  <si>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</si>
  <si>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</si>
  <si>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</si>
  <si>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</si>
  <si>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</si>
  <si>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</si>
  <si>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</si>
  <si>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</si>
  <si>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</si>
  <si>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</si>
  <si>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</si>
  <si>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</si>
  <si>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</si>
  <si>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</si>
  <si>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</si>
  <si>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</si>
  <si>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</si>
  <si>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</si>
  <si>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</si>
  <si>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</si>
  <si>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</si>
  <si>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</si>
  <si>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</si>
  <si>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</si>
  <si>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</si>
  <si>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</si>
  <si>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</si>
  <si>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</si>
  <si>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</si>
  <si>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</si>
  <si>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</si>
  <si>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</si>
  <si>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</si>
  <si>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</si>
  <si>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</si>
  <si>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</si>
  <si>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</si>
  <si>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</si>
  <si>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</si>
  <si>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</si>
  <si>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</si>
  <si>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</si>
  <si>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</si>
  <si>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</si>
  <si>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</si>
  <si>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</si>
  <si>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</si>
  <si>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</si>
  <si>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</si>
  <si>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</si>
  <si>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</si>
  <si>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</si>
  <si>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</si>
  <si>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</si>
  <si>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</si>
  <si>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</si>
  <si>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</si>
  <si>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</si>
  <si>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</si>
  <si>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</si>
  <si>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</si>
  <si>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</si>
  <si>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</si>
  <si>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</si>
  <si>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</si>
  <si>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</si>
  <si>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</si>
  <si>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</si>
  <si>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</si>
  <si>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</si>
  <si>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</si>
  <si>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</si>
  <si>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</si>
  <si>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</si>
  <si>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</si>
  <si>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</si>
  <si>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</si>
  <si>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</si>
  <si>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</si>
  <si>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</si>
  <si>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</si>
  <si>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</si>
  <si>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</si>
  <si>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</si>
  <si>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</si>
  <si>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</si>
  <si>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</si>
  <si>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</si>
  <si>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</si>
  <si>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</si>
  <si>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</si>
  <si>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</si>
  <si>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</si>
  <si>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</si>
  <si>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</si>
  <si>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</si>
  <si>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</si>
  <si>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</si>
  <si>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</si>
  <si>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</si>
  <si>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</si>
  <si>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</si>
  <si>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</si>
  <si>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</si>
  <si>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</si>
  <si>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</si>
  <si>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</si>
  <si>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</si>
  <si>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</si>
  <si>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</si>
  <si>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</si>
  <si>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</si>
  <si>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</si>
  <si>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</si>
  <si>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</si>
  <si>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</si>
  <si>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</si>
  <si>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</si>
  <si>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</si>
  <si>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</si>
  <si>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</si>
  <si>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</si>
  <si>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</si>
  <si>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</si>
  <si>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</si>
  <si>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</si>
  <si>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</si>
  <si>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</si>
  <si>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</si>
  <si>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</si>
  <si>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</si>
  <si>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</si>
  <si>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</si>
  <si>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</si>
  <si>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</si>
  <si>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</si>
  <si>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</si>
  <si>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</si>
  <si>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</si>
  <si>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</si>
  <si>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</si>
  <si>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</si>
  <si>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</si>
  <si>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</si>
  <si>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</si>
  <si>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</si>
  <si>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</si>
  <si>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</si>
  <si>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</si>
  <si>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</si>
  <si>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</si>
  <si>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</si>
  <si>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</si>
  <si>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</si>
  <si>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</si>
  <si>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</si>
  <si>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</si>
  <si>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</si>
  <si>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</si>
  <si>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</si>
  <si>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</si>
  <si>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</si>
  <si>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</si>
  <si>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</si>
  <si>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</si>
  <si>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</si>
  <si>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</si>
  <si>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</si>
  <si>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</si>
  <si>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</si>
  <si>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</si>
  <si>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</si>
  <si>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</si>
  <si>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</si>
  <si>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</si>
  <si>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</si>
  <si>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</si>
  <si>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</si>
  <si>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</si>
  <si>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</si>
  <si>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</si>
  <si>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</si>
  <si>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</si>
  <si>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</si>
  <si>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</si>
  <si>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</si>
  <si>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</si>
  <si>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</si>
  <si>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</si>
  <si>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</si>
  <si>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</si>
  <si>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</si>
  <si>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</si>
  <si>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</si>
  <si>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</si>
  <si>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</si>
  <si>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</si>
  <si>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</si>
  <si>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</si>
  <si>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</si>
  <si>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</si>
  <si>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</si>
  <si>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</si>
  <si>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</si>
  <si>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</si>
  <si>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</si>
  <si>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</si>
  <si>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</si>
  <si>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</si>
  <si>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</si>
  <si>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</si>
  <si>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</si>
  <si>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</si>
  <si>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</si>
  <si>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</si>
  <si>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</si>
  <si>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</si>
  <si>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</si>
  <si>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</si>
  <si>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</si>
  <si>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</si>
  <si>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</si>
  <si>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</si>
  <si>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</si>
  <si>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</si>
  <si>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</si>
  <si>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</si>
  <si>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</si>
  <si>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</si>
  <si>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</si>
  <si>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</si>
  <si>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</si>
  <si>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</si>
  <si>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</si>
  <si>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</si>
  <si>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</si>
  <si>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</si>
  <si>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</si>
  <si>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</si>
  <si>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</si>
  <si>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</si>
  <si>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</si>
  <si>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</si>
  <si>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</si>
  <si>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</si>
  <si>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</si>
  <si>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</si>
  <si>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</si>
  <si>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</si>
  <si>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</si>
  <si>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</si>
  <si>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</si>
  <si>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</si>
  <si>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</si>
  <si>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</si>
  <si>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</si>
  <si>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</si>
  <si>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</si>
  <si>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</si>
  <si>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</si>
  <si>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</si>
  <si>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</si>
  <si>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</si>
  <si>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</si>
  <si>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</si>
  <si>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</si>
  <si>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</si>
  <si>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</si>
  <si>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</si>
  <si>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</si>
  <si>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</si>
  <si>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</si>
  <si>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</si>
  <si>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</si>
  <si>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</si>
  <si>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</si>
  <si>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</si>
  <si>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</si>
  <si>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</si>
  <si>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</si>
  <si>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</si>
  <si>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</si>
  <si>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</si>
  <si>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</si>
  <si>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</si>
  <si>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</si>
  <si>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</si>
  <si>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</si>
  <si>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</si>
  <si>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</si>
  <si>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</si>
  <si>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</si>
  <si>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</si>
  <si>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</si>
  <si>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</si>
  <si>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</si>
  <si>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</si>
  <si>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</si>
  <si>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</si>
  <si>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</si>
  <si>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</si>
  <si>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</si>
  <si>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</si>
  <si>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</si>
  <si>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</si>
  <si>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</si>
  <si>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</si>
  <si>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</si>
  <si>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</si>
  <si>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</si>
  <si>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</si>
  <si>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</si>
  <si>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</si>
  <si>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</si>
  <si>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</si>
  <si>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</si>
  <si>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</si>
  <si>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</si>
  <si>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</si>
  <si>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</si>
  <si>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</si>
  <si>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</si>
  <si>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</si>
  <si>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</si>
  <si>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</si>
  <si>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</si>
  <si>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</si>
  <si>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</si>
  <si>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</si>
  <si>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</si>
  <si>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</si>
  <si>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</si>
  <si>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</si>
  <si>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</si>
  <si>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</si>
  <si>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</si>
  <si>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</si>
  <si>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</si>
  <si>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</si>
  <si>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</si>
  <si>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</si>
  <si>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</si>
  <si>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</si>
  <si>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</si>
  <si>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</si>
  <si>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</si>
  <si>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</si>
  <si>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</si>
  <si>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</si>
  <si>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</si>
  <si>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</si>
  <si>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</si>
  <si>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</si>
  <si>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</si>
  <si>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</si>
  <si>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</si>
  <si>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</si>
  <si>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</si>
  <si>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</si>
  <si>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</si>
  <si>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</si>
  <si>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</si>
  <si>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</si>
  <si>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</si>
  <si>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</si>
  <si>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</si>
  <si>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</si>
  <si>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</si>
  <si>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</si>
  <si>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</si>
  <si>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</si>
  <si>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</si>
  <si>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</si>
  <si>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</si>
  <si>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</si>
  <si>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</si>
  <si>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</si>
  <si>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</si>
  <si>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</si>
  <si>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</si>
  <si>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</si>
  <si>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</si>
  <si>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</si>
  <si>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</si>
  <si>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</si>
  <si>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</si>
  <si>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</si>
  <si>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</si>
  <si>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</si>
  <si>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</si>
  <si>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</si>
  <si>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</si>
  <si>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</si>
  <si>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</si>
  <si>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</si>
  <si>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</si>
  <si>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</si>
  <si>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</si>
  <si>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</si>
  <si>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</si>
  <si>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</si>
  <si>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</si>
  <si>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</si>
  <si>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</si>
  <si>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</si>
  <si>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</si>
  <si>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</si>
  <si>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</si>
  <si>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</si>
  <si>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</si>
  <si>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</si>
  <si>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</si>
  <si>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</si>
  <si>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</si>
  <si>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</si>
  <si>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</si>
  <si>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</si>
  <si>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</si>
  <si>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</si>
  <si>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</si>
  <si>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</si>
  <si>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</si>
  <si>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</si>
  <si>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</si>
  <si>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</si>
  <si>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</si>
  <si>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</si>
  <si>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</si>
  <si>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</si>
  <si>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</si>
  <si>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</si>
  <si>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</si>
  <si>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</si>
  <si>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</si>
  <si>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</si>
  <si>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</si>
  <si>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</si>
  <si>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</si>
  <si>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</si>
  <si>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</si>
  <si>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</si>
  <si>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</si>
  <si>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</si>
  <si>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</si>
  <si>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</si>
  <si>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</si>
  <si>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</si>
  <si>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</si>
  <si>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</si>
  <si>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</si>
  <si>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</si>
  <si>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</si>
  <si>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</si>
  <si>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</si>
  <si>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</si>
  <si>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</si>
  <si>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</si>
  <si>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</si>
  <si>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</si>
  <si>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</si>
  <si>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</si>
  <si>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</si>
  <si>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</si>
  <si>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</si>
  <si>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</si>
  <si>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</si>
  <si>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</si>
  <si>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</si>
  <si>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</si>
  <si>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</si>
  <si>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</si>
  <si>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</si>
  <si>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</si>
  <si>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</si>
  <si>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</si>
  <si>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</si>
  <si>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</si>
  <si>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</si>
  <si>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</si>
  <si>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</si>
  <si>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</si>
  <si>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</si>
  <si>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</si>
  <si>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</si>
  <si>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</si>
  <si>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</si>
  <si>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</si>
  <si>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</si>
  <si>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</si>
  <si>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</si>
  <si>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</si>
  <si>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</si>
  <si>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</si>
  <si>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</si>
  <si>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</si>
  <si>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</si>
  <si>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</si>
  <si>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</si>
  <si>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</si>
  <si>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</si>
  <si>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</si>
  <si>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</si>
  <si>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</si>
  <si>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</si>
  <si>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</si>
  <si>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</si>
  <si>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</si>
  <si>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</si>
  <si>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</si>
  <si>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</si>
  <si>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</si>
  <si>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</si>
  <si>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</si>
  <si>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</si>
  <si>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</si>
  <si>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</si>
  <si>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</si>
  <si>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</si>
  <si>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</si>
  <si>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</si>
  <si>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</si>
  <si>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</si>
  <si>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</si>
  <si>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</si>
  <si>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</si>
  <si>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</si>
  <si>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</si>
  <si>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</si>
  <si>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</si>
  <si>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</si>
  <si>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</si>
  <si>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</si>
  <si>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</si>
  <si>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</si>
  <si>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</si>
  <si>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</si>
  <si>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</si>
  <si>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</si>
  <si>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</si>
  <si>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</si>
  <si>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</si>
  <si>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</si>
  <si>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</si>
  <si>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</si>
  <si>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</si>
  <si>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</si>
  <si>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</si>
  <si>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</si>
  <si>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</si>
  <si>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</si>
  <si>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</si>
  <si>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</si>
  <si>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</si>
  <si>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</si>
  <si>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</si>
  <si>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</si>
  <si>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</si>
  <si>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</si>
  <si>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</si>
  <si>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</si>
  <si>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</si>
  <si>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</si>
  <si>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</si>
  <si>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</si>
  <si>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</si>
  <si>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</si>
  <si>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</si>
  <si>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</si>
  <si>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</si>
  <si>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</si>
  <si>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</si>
  <si>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</si>
  <si>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</si>
  <si>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</si>
  <si>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</si>
  <si>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</si>
  <si>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</si>
  <si>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</si>
  <si>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</si>
  <si>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</si>
  <si>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</si>
  <si>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</si>
  <si>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</si>
  <si>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</si>
  <si>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</si>
  <si>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</si>
  <si>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</si>
  <si>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</si>
  <si>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</si>
  <si>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</si>
  <si>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</si>
  <si>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</si>
  <si>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</si>
  <si>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</si>
  <si>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</si>
  <si>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</si>
  <si>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</si>
  <si>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</si>
  <si>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</si>
  <si>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</si>
  <si>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</si>
  <si>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</si>
  <si>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</si>
  <si>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</si>
  <si>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</si>
  <si>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</si>
  <si>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</si>
  <si>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</si>
  <si>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</si>
  <si>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</si>
  <si>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</si>
  <si>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</si>
  <si>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</si>
  <si>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</si>
  <si>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</si>
  <si>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</si>
  <si>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</si>
  <si>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</si>
  <si>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</si>
  <si>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</si>
  <si>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</si>
  <si>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</si>
  <si>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</si>
  <si>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</si>
  <si>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</si>
  <si>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</si>
  <si>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</si>
  <si>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</si>
  <si>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</si>
  <si>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</si>
  <si>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</si>
  <si>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</si>
  <si>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</si>
  <si>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</si>
  <si>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</si>
  <si>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</si>
  <si>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</si>
  <si>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</si>
  <si>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</si>
  <si>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</si>
  <si>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</si>
  <si>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</si>
  <si>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</si>
  <si>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</si>
  <si>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</si>
  <si>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</si>
  <si>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</si>
  <si>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</si>
  <si>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</si>
  <si>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</si>
  <si>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</si>
  <si>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</si>
  <si>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</si>
  <si>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</si>
  <si>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</si>
  <si>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</si>
  <si>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</si>
  <si>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</si>
  <si>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</si>
  <si>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</si>
  <si>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</si>
  <si>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</si>
  <si>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</si>
  <si>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</si>
  <si>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</si>
  <si>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</si>
  <si>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</si>
  <si>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</si>
  <si>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</si>
  <si>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</si>
  <si>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</si>
  <si>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</si>
  <si>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</si>
  <si>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</si>
  <si>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</si>
  <si>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</si>
  <si>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</si>
  <si>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</si>
  <si>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</si>
  <si>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</si>
  <si>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</si>
  <si>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</si>
  <si>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</si>
  <si>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</si>
  <si>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</si>
  <si>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</si>
  <si>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</si>
  <si>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</si>
  <si>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</si>
  <si>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</si>
  <si>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</si>
  <si>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</si>
  <si>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</si>
  <si>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</si>
  <si>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</si>
  <si>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</si>
  <si>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</si>
  <si>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</si>
  <si>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</si>
  <si>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</si>
  <si>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</si>
  <si>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</si>
  <si>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</si>
  <si>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</si>
  <si>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</si>
  <si>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</si>
  <si>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</si>
  <si>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</si>
  <si>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</si>
  <si>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</si>
  <si>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</si>
  <si>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</si>
  <si>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</si>
  <si>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</si>
  <si>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</si>
  <si>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</si>
  <si>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</si>
  <si>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</si>
  <si>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</si>
  <si>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</si>
  <si>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</si>
  <si>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</si>
  <si>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</si>
  <si>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</si>
  <si>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</si>
  <si>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</si>
  <si>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</si>
  <si>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</si>
  <si>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</si>
  <si>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</si>
  <si>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</si>
  <si>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</si>
  <si>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</si>
  <si>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</si>
  <si>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</si>
  <si>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</si>
  <si>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</si>
  <si>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</si>
  <si>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</si>
  <si>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</si>
  <si>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</si>
  <si>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</si>
  <si>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</si>
  <si>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</si>
  <si>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</si>
  <si>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</si>
  <si>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</si>
  <si>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</si>
  <si>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</si>
  <si>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</si>
  <si>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</si>
  <si>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</si>
  <si>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</si>
  <si>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</si>
  <si>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</si>
  <si>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</si>
  <si>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</si>
  <si>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</si>
  <si>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</si>
  <si>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</si>
  <si>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</si>
  <si>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</si>
  <si>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</si>
  <si>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</si>
  <si>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</si>
  <si>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</si>
  <si>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</si>
  <si>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</si>
  <si>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</si>
  <si>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</si>
  <si>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</si>
  <si>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</si>
  <si>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</si>
  <si>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</si>
  <si>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</si>
  <si>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</si>
  <si>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</si>
  <si>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</si>
  <si>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</si>
  <si>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</si>
  <si>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</si>
  <si>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</si>
  <si>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</si>
  <si>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</si>
  <si>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</si>
  <si>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</si>
  <si>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</si>
  <si>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</si>
  <si>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</si>
  <si>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</si>
  <si>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</si>
  <si>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</si>
  <si>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</si>
  <si>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</si>
  <si>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</si>
  <si>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</si>
  <si>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</si>
  <si>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</si>
  <si>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</si>
  <si>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</si>
  <si>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</si>
  <si>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</si>
  <si>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</si>
  <si>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</si>
  <si>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</si>
  <si>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</si>
  <si>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</si>
  <si>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</si>
  <si>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</si>
  <si>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</si>
  <si>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</si>
  <si>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</si>
  <si>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</si>
  <si>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</si>
  <si>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</si>
  <si>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</si>
  <si>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</si>
  <si>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</si>
  <si>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</si>
  <si>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</si>
  <si>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</si>
  <si>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</si>
  <si>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</si>
  <si>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</si>
  <si>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</si>
  <si>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</si>
  <si>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</si>
  <si>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</si>
  <si>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</si>
  <si>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</si>
  <si>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</si>
  <si>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</si>
  <si>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</si>
  <si>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</si>
  <si>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</si>
  <si>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</si>
  <si>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</si>
  <si>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</si>
  <si>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</si>
  <si>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</si>
  <si>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</si>
  <si>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</si>
  <si>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</si>
  <si>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</si>
  <si>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</si>
  <si>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</si>
  <si>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</si>
  <si>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</si>
  <si>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</si>
  <si>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</si>
  <si>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</si>
  <si>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</si>
  <si>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</si>
  <si>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</si>
  <si>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</si>
  <si>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</si>
  <si>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</si>
  <si>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</si>
  <si>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</si>
  <si>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</si>
  <si>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</si>
  <si>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</si>
  <si>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</si>
  <si>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</si>
  <si>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</si>
  <si>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</si>
  <si>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</si>
  <si>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</si>
  <si>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</si>
  <si>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</si>
  <si>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</si>
  <si>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</si>
  <si>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</si>
  <si>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</si>
  <si>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</si>
  <si>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</si>
  <si>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</si>
  <si>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</si>
  <si>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</si>
  <si>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</si>
  <si>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</si>
  <si>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</si>
  <si>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</si>
  <si>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</si>
  <si>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</si>
  <si>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</si>
  <si>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</si>
  <si>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</si>
  <si>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</si>
  <si>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</si>
  <si>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</si>
  <si>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</si>
  <si>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</si>
  <si>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</si>
  <si>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</si>
  <si>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</si>
  <si>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</si>
  <si>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</si>
  <si>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</si>
  <si>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</si>
  <si>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</si>
  <si>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</si>
  <si>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</si>
  <si>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</si>
  <si>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</si>
  <si>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</si>
  <si>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</si>
  <si>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</si>
  <si>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</si>
  <si>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</si>
  <si>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</si>
  <si>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</si>
  <si>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</si>
  <si>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</si>
  <si>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</si>
  <si>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</si>
  <si>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</si>
  <si>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</si>
  <si>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</si>
  <si>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</si>
  <si>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</si>
  <si>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</si>
  <si>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</si>
  <si>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</si>
  <si>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</si>
  <si>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</si>
  <si>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</si>
  <si>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</si>
  <si>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</si>
  <si>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</si>
  <si>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</si>
  <si>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</si>
  <si>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</si>
  <si>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</si>
  <si>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</si>
  <si>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</si>
  <si>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</si>
  <si>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</si>
  <si>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</si>
  <si>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</si>
  <si>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</si>
  <si>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</si>
  <si>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</si>
  <si>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</si>
  <si>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</si>
  <si>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</si>
  <si>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</si>
  <si>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</si>
  <si>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</si>
  <si>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</si>
  <si>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</si>
  <si>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</si>
  <si>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</si>
  <si>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</si>
  <si>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</si>
  <si>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</si>
  <si>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</si>
  <si>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</si>
  <si>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</si>
  <si>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</si>
  <si>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</si>
  <si>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</si>
  <si>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</si>
  <si>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</si>
  <si>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</si>
  <si>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</si>
  <si>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</si>
  <si>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</si>
  <si>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</si>
  <si>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</si>
  <si>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</si>
  <si>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</si>
  <si>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</si>
  <si>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</si>
  <si>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</si>
  <si>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</si>
  <si>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</si>
  <si>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</si>
  <si>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</si>
  <si>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</si>
  <si>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</si>
  <si>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</si>
  <si>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</si>
  <si>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</si>
  <si>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</si>
  <si>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</si>
  <si>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</si>
  <si>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</si>
  <si>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</si>
  <si>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</si>
  <si>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</si>
  <si>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</si>
  <si>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</si>
  <si>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</si>
  <si>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</si>
  <si>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</si>
  <si>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</si>
  <si>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</si>
  <si>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</si>
  <si>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</si>
  <si>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</si>
  <si>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</si>
  <si>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</si>
  <si>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</si>
  <si>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</si>
  <si>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</si>
  <si>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</si>
  <si>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</si>
  <si>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</si>
  <si>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</si>
  <si>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</si>
  <si>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</si>
  <si>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</si>
  <si>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</si>
  <si>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</si>
  <si>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</si>
  <si>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</si>
  <si>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</si>
  <si>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</si>
  <si>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</si>
  <si>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</si>
  <si>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</si>
  <si>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</si>
  <si>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</si>
  <si>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</si>
  <si>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</si>
  <si>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</si>
  <si>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</si>
  <si>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</si>
  <si>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</si>
  <si>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</si>
  <si>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</si>
  <si>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</si>
  <si>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</si>
  <si>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</si>
  <si>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</si>
  <si>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</si>
  <si>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</si>
  <si>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</si>
  <si>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</si>
  <si>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</si>
  <si>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</si>
  <si>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</si>
  <si>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</si>
  <si>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</si>
  <si>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</si>
  <si>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</si>
  <si>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</si>
  <si>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</si>
  <si>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</si>
  <si>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</si>
  <si>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</si>
  <si>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</si>
  <si>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</si>
  <si>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</si>
  <si>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</si>
  <si>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</si>
  <si>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</si>
  <si>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</si>
  <si>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</si>
  <si>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</si>
  <si>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</si>
  <si>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</si>
  <si>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</si>
  <si>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</si>
  <si>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</si>
  <si>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</si>
  <si>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</si>
  <si>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</si>
  <si>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</si>
  <si>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</si>
  <si>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</si>
  <si>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</si>
  <si>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</si>
  <si>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</si>
  <si>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</si>
  <si>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</si>
  <si>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</si>
  <si>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</si>
  <si>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</si>
  <si>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</si>
  <si>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</si>
  <si>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</si>
  <si>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</si>
  <si>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</si>
  <si>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</si>
  <si>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</si>
  <si>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</si>
  <si>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</si>
  <si>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</si>
  <si>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</si>
  <si>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</si>
  <si>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</si>
  <si>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</si>
  <si>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</si>
  <si>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</si>
  <si>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</si>
  <si>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</si>
  <si>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</si>
  <si>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</si>
  <si>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</si>
  <si>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</si>
  <si>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</si>
  <si>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</si>
  <si>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</si>
  <si>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</si>
  <si>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</si>
  <si>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</si>
  <si>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</si>
  <si>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</si>
  <si>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</si>
  <si>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</si>
  <si>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</si>
  <si>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</si>
  <si>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</si>
  <si>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</si>
  <si>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</si>
  <si>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</si>
  <si>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</si>
  <si>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</si>
  <si>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</si>
  <si>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</si>
  <si>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</si>
  <si>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</si>
  <si>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</si>
  <si>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</si>
  <si>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</si>
  <si>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</si>
  <si>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</si>
  <si>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</si>
  <si>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</si>
  <si>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</si>
  <si>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</si>
  <si>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</si>
  <si>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</si>
  <si>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</si>
  <si>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</si>
  <si>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</si>
  <si>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</si>
  <si>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</si>
  <si>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</si>
  <si>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</si>
  <si>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</si>
  <si>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</si>
  <si>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</si>
  <si>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</si>
  <si>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</si>
  <si>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</si>
  <si>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</si>
  <si>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</si>
  <si>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</si>
  <si>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</si>
  <si>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</si>
  <si>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</si>
  <si>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</si>
  <si>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</si>
  <si>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</si>
  <si>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</si>
  <si>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</si>
  <si>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</si>
  <si>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</si>
  <si>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</si>
  <si>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</si>
  <si>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</si>
  <si>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</si>
  <si>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</si>
  <si>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</si>
  <si>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</si>
  <si>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</si>
  <si>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</si>
  <si>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</si>
  <si>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</si>
  <si>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</si>
  <si>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</si>
  <si>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</si>
  <si>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</si>
  <si>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</si>
  <si>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</si>
  <si>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</si>
  <si>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</si>
  <si>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</si>
  <si>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</si>
  <si>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</si>
  <si>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</si>
  <si>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</si>
  <si>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</si>
  <si>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</si>
  <si>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</si>
  <si>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</si>
  <si>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</si>
  <si>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</si>
  <si>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</si>
  <si>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</si>
  <si>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</si>
  <si>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</si>
  <si>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</si>
  <si>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</si>
  <si>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</si>
  <si>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</si>
  <si>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</si>
  <si>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</si>
  <si>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</si>
  <si>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</si>
  <si>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</si>
  <si>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</si>
  <si>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</si>
  <si>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</si>
  <si>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</si>
  <si>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</si>
  <si>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</si>
  <si>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</si>
  <si>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</si>
  <si>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</si>
  <si>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</si>
  <si>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</si>
  <si>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</si>
  <si>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</si>
  <si>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</si>
  <si>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</si>
  <si>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</si>
  <si>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</si>
  <si>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</si>
  <si>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</si>
  <si>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</si>
  <si>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</si>
  <si>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</si>
  <si>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</si>
  <si>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</si>
  <si>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</si>
  <si>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</si>
  <si>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</si>
  <si>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</si>
  <si>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</si>
  <si>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</si>
  <si>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</si>
  <si>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</si>
  <si>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</si>
  <si>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</si>
  <si>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</si>
  <si>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</si>
  <si>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</si>
  <si>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</si>
  <si>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</si>
  <si>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</si>
  <si>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</si>
  <si>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</si>
  <si>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</si>
  <si>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</si>
  <si>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</si>
  <si>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</si>
  <si>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</si>
  <si>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</si>
  <si>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</si>
  <si>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</si>
  <si>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</si>
  <si>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</si>
  <si>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</si>
  <si>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</si>
  <si>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</si>
  <si>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</si>
  <si>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</si>
  <si>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</si>
  <si>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</si>
  <si>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</si>
  <si>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</si>
  <si>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</si>
  <si>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</si>
  <si>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</si>
  <si>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</si>
  <si>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</si>
  <si>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</si>
  <si>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</si>
  <si>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</si>
  <si>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</si>
  <si>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</si>
  <si>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</si>
  <si>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</si>
  <si>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</si>
  <si>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</si>
  <si>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</si>
  <si>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</si>
  <si>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</si>
  <si>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</si>
  <si>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</si>
  <si>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</si>
  <si>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</si>
  <si>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</si>
  <si>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</si>
  <si>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</si>
  <si>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</si>
  <si>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</si>
  <si>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</si>
  <si>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</si>
  <si>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</si>
  <si>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</si>
  <si>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</si>
  <si>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</si>
  <si>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</si>
  <si>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</si>
  <si>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</si>
  <si>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</si>
  <si>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</si>
  <si>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</si>
  <si>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</si>
  <si>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</si>
  <si>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</si>
  <si>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</si>
  <si>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</si>
  <si>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</si>
  <si>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</si>
  <si>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</si>
  <si>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</si>
  <si>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</si>
  <si>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</si>
  <si>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</si>
  <si>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</si>
  <si>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</si>
  <si>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</si>
  <si>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</si>
  <si>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</si>
  <si>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</si>
  <si>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</si>
  <si>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</si>
  <si>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</si>
  <si>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</si>
  <si>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</si>
  <si>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</si>
  <si>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</si>
  <si>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</si>
  <si>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</si>
  <si>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</si>
  <si>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</si>
  <si>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</si>
  <si>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</si>
  <si>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</si>
  <si>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</si>
  <si>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</si>
  <si>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</si>
  <si>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</si>
  <si>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</si>
  <si>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</si>
  <si>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</si>
  <si>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</si>
  <si>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</si>
  <si>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</si>
  <si>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</si>
  <si>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</si>
  <si>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</si>
  <si>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</si>
  <si>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</si>
  <si>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</si>
  <si>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</si>
  <si>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</si>
  <si>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</si>
  <si>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</si>
  <si>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</si>
  <si>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</si>
  <si>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</si>
  <si>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</si>
  <si>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</si>
  <si>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</si>
  <si>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</si>
  <si>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</si>
  <si>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</si>
  <si>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</si>
  <si>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</si>
  <si>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</si>
  <si>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</si>
  <si>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</si>
  <si>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</si>
  <si>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</si>
  <si>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</si>
  <si>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</si>
  <si>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</si>
  <si>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</si>
  <si>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</si>
  <si>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</si>
  <si>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</si>
  <si>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</si>
  <si>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</si>
  <si>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</si>
  <si>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</si>
  <si>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</si>
  <si>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</si>
  <si>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</si>
  <si>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</si>
  <si>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</si>
  <si>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</si>
  <si>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</si>
  <si>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</si>
  <si>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</si>
  <si>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</si>
  <si>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</si>
  <si>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</si>
  <si>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</si>
  <si>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</si>
  <si>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</si>
  <si>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</si>
  <si>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</si>
  <si>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</si>
  <si>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</si>
  <si>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</si>
  <si>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</si>
  <si>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</si>
  <si>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</si>
  <si>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</si>
  <si>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</si>
  <si>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</si>
  <si>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</si>
  <si>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</si>
  <si>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</si>
  <si>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</si>
  <si>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</si>
  <si>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</si>
  <si>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</si>
  <si>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</si>
  <si>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</si>
  <si>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</si>
  <si>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</si>
  <si>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</si>
  <si>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</si>
  <si>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</si>
  <si>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</si>
  <si>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</si>
  <si>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</si>
  <si>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</si>
  <si>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</si>
  <si>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</si>
  <si>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</si>
  <si>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</si>
  <si>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</si>
  <si>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</si>
  <si>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</si>
  <si>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</si>
  <si>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</si>
  <si>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</si>
  <si>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</si>
  <si>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</si>
  <si>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</si>
  <si>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</si>
  <si>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</si>
  <si>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</si>
  <si>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</si>
  <si>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</si>
  <si>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</si>
  <si>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</si>
  <si>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</si>
  <si>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</si>
  <si>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</si>
  <si>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</si>
  <si>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</si>
  <si>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</si>
  <si>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</si>
  <si>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</si>
  <si>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</si>
  <si>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</si>
  <si>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</si>
  <si>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</si>
  <si>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</si>
  <si>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</si>
  <si>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</si>
  <si>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</si>
  <si>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</si>
  <si>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</si>
  <si>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</si>
  <si>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</si>
  <si>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</si>
  <si>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</si>
  <si>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</si>
  <si>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</si>
  <si>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</si>
  <si>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</si>
  <si>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</si>
  <si>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</si>
  <si>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</si>
  <si>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</si>
  <si>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</si>
  <si>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</si>
  <si>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</si>
  <si>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</si>
  <si>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</si>
  <si>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</si>
  <si>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</si>
  <si>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</si>
  <si>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</si>
  <si>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</si>
  <si>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</si>
  <si>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</si>
  <si>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</si>
  <si>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</si>
  <si>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</si>
  <si>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</si>
  <si>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</si>
  <si>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</si>
  <si>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</si>
  <si>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</si>
  <si>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</si>
  <si>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</si>
  <si>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</si>
  <si>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</si>
  <si>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</si>
  <si>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</si>
  <si>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</si>
  <si>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</si>
  <si>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</si>
  <si>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</si>
  <si>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</si>
  <si>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</si>
  <si>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</si>
  <si>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</si>
  <si>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</si>
  <si>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</si>
  <si>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</si>
  <si>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</si>
  <si>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</si>
  <si>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</si>
  <si>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</si>
  <si>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</si>
  <si>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</si>
  <si>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</si>
  <si>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</si>
  <si>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</si>
  <si>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</si>
  <si>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</si>
  <si>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</si>
  <si>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</si>
  <si>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</si>
  <si>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</si>
  <si>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</si>
  <si>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</si>
  <si>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</si>
  <si>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</si>
  <si>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</si>
  <si>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</si>
  <si>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</si>
  <si>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</si>
  <si>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</si>
  <si>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</si>
  <si>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</si>
  <si>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</si>
  <si>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</si>
  <si>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</si>
  <si>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</si>
  <si>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</si>
  <si>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</si>
  <si>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</si>
  <si>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</si>
  <si>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</si>
  <si>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</si>
  <si>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</si>
  <si>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</si>
  <si>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</si>
  <si>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</si>
  <si>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</si>
  <si>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</si>
  <si>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</si>
  <si>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</si>
  <si>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</si>
  <si>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</si>
  <si>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</si>
  <si>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</si>
  <si>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</si>
  <si>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</si>
  <si>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</si>
  <si>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</si>
  <si>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</si>
  <si>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</si>
  <si>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</si>
  <si>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</si>
  <si>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</si>
  <si>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</si>
  <si>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</si>
  <si>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</si>
  <si>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</si>
  <si>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</si>
  <si>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</si>
  <si>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</si>
  <si>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</si>
  <si>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</si>
  <si>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</si>
  <si>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</si>
  <si>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</si>
  <si>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</si>
  <si>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</si>
  <si>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</si>
  <si>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</si>
  <si>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</si>
  <si>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</si>
  <si>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</si>
  <si>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</si>
  <si>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</si>
  <si>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</si>
  <si>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</si>
  <si>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</si>
  <si>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</si>
  <si>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</si>
  <si>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</si>
  <si>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</si>
  <si>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</si>
  <si>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</si>
  <si>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</si>
  <si>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</si>
  <si>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</si>
  <si>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</si>
  <si>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</si>
  <si>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</si>
  <si>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</si>
  <si>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</si>
  <si>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</si>
  <si>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</si>
  <si>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</si>
  <si>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</si>
  <si>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</si>
  <si>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</si>
  <si>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</si>
  <si>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</si>
  <si>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</si>
  <si>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</si>
  <si>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</si>
  <si>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</si>
  <si>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</si>
  <si>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</si>
  <si>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</si>
  <si>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</si>
  <si>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</si>
  <si>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</si>
  <si>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</si>
  <si>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</si>
  <si>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</si>
  <si>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</si>
  <si>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</si>
  <si>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</si>
  <si>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</si>
  <si>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</si>
  <si>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</si>
  <si>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</si>
  <si>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</si>
  <si>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</si>
  <si>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</si>
  <si>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</si>
  <si>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</si>
  <si>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</si>
  <si>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</si>
  <si>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</si>
  <si>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</si>
  <si>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</si>
  <si>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</si>
  <si>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</si>
  <si>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</si>
  <si>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</si>
  <si>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</si>
  <si>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</si>
  <si>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</si>
  <si>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</si>
  <si>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</si>
  <si>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</si>
  <si>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</si>
  <si>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</si>
  <si>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</si>
  <si>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</si>
  <si>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</si>
  <si>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</si>
  <si>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</si>
  <si>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</si>
  <si>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</si>
  <si>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</si>
  <si>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</si>
  <si>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</si>
  <si>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</si>
  <si>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</si>
  <si>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</si>
  <si>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</si>
  <si>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</si>
  <si>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</si>
  <si>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</si>
  <si>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</si>
  <si>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</si>
  <si>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</si>
  <si>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</si>
  <si>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</si>
  <si>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</si>
  <si>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</si>
  <si>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</si>
  <si>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</si>
  <si>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</si>
  <si>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</si>
  <si>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</si>
  <si>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</si>
  <si>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</si>
  <si>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</si>
  <si>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</si>
  <si>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</si>
  <si>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</si>
  <si>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</si>
  <si>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</si>
  <si>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</si>
  <si>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</si>
  <si>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</si>
  <si>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</si>
  <si>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</si>
  <si>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</si>
  <si>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</si>
  <si>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</si>
  <si>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</si>
  <si>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</si>
  <si>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</si>
  <si>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</si>
  <si>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</si>
  <si>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</si>
  <si>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</si>
  <si>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</si>
  <si>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</si>
  <si>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</si>
  <si>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</si>
  <si>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</si>
  <si>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</si>
  <si>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</si>
  <si>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</si>
  <si>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</si>
  <si>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</si>
  <si>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</si>
  <si>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</si>
  <si>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</si>
  <si>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</si>
  <si>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</si>
  <si>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</si>
  <si>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</si>
  <si>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</si>
  <si>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</si>
  <si>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</si>
  <si>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</si>
  <si>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</si>
  <si>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</si>
  <si>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</si>
  <si>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</si>
  <si>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</si>
  <si>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</si>
  <si>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</si>
  <si>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</si>
  <si>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</si>
  <si>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</si>
  <si>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</si>
  <si>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</si>
  <si>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</si>
  <si>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</si>
  <si>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</si>
  <si>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</si>
  <si>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</si>
  <si>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</si>
  <si>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</si>
  <si>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</si>
  <si>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</si>
  <si>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</si>
  <si>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</si>
  <si>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</si>
  <si>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</si>
  <si>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</si>
  <si>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</si>
  <si>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</si>
  <si>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</si>
  <si>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</si>
  <si>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</si>
  <si>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</si>
  <si>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</si>
  <si>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</si>
  <si>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</si>
  <si>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</si>
  <si>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</si>
  <si>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</si>
  <si>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</si>
  <si>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</si>
  <si>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</si>
  <si>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</si>
  <si>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</si>
  <si>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</si>
  <si>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</si>
  <si>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</si>
  <si>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</si>
  <si>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</si>
  <si>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</si>
  <si>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</si>
  <si>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</si>
  <si>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</si>
  <si>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</si>
  <si>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</si>
  <si>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</si>
  <si>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</si>
  <si>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</si>
  <si>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</si>
  <si>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</si>
  <si>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</si>
  <si>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</si>
  <si>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</si>
  <si>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</si>
  <si>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</si>
  <si>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</si>
  <si>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</si>
  <si>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</si>
  <si>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</si>
  <si>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</si>
  <si>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</si>
  <si>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</si>
  <si>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</si>
  <si>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</si>
  <si>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</si>
  <si>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</si>
  <si>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</si>
  <si>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</si>
  <si>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</si>
  <si>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</si>
  <si>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</si>
  <si>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</si>
  <si>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</si>
  <si>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</si>
  <si>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</si>
  <si>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</si>
  <si>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</si>
  <si>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</si>
  <si>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</si>
  <si>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</si>
  <si>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</si>
  <si>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</si>
  <si>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</si>
  <si>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</si>
  <si>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</si>
  <si>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</si>
  <si>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</si>
  <si>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</si>
  <si>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</si>
  <si>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</si>
  <si>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</si>
  <si>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</si>
  <si>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</si>
  <si>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</si>
  <si>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</si>
  <si>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</si>
  <si>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</si>
  <si>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</si>
  <si>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</si>
  <si>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</si>
  <si>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</si>
  <si>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</si>
  <si>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</si>
  <si>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</si>
  <si>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</si>
  <si>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</si>
  <si>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</si>
  <si>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</si>
  <si>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</si>
  <si>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</si>
  <si>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</si>
  <si>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</si>
  <si>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</si>
  <si>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</si>
  <si>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</si>
  <si>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</si>
  <si>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</si>
  <si>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</si>
  <si>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</si>
  <si>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</si>
  <si>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</si>
  <si>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</si>
  <si>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</si>
  <si>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</si>
  <si>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</si>
  <si>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</si>
  <si>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</si>
  <si>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</si>
  <si>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</si>
  <si>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</si>
  <si>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</si>
  <si>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</si>
  <si>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</si>
  <si>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</si>
  <si>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</si>
  <si>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</si>
  <si>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</si>
  <si>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</si>
  <si>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</si>
  <si>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</si>
  <si>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</si>
  <si>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</si>
  <si>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</si>
  <si>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</si>
  <si>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</si>
  <si>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</si>
  <si>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</si>
  <si>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</si>
  <si>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</si>
  <si>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</si>
  <si>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</si>
  <si>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</si>
  <si>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</si>
  <si>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</si>
  <si>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</si>
  <si>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</si>
  <si>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</si>
  <si>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</si>
  <si>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</si>
  <si>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</si>
  <si>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</si>
  <si>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</si>
  <si>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</si>
  <si>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</si>
  <si>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</si>
  <si>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</si>
  <si>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</si>
  <si>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</si>
  <si>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</si>
  <si>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</si>
  <si>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</si>
  <si>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</si>
  <si>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</si>
  <si>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</si>
  <si>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</si>
  <si>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</si>
  <si>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</si>
  <si>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</si>
  <si>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</si>
  <si>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</si>
  <si>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</si>
  <si>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</si>
  <si>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</si>
  <si>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</si>
  <si>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</si>
  <si>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</si>
  <si>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</si>
  <si>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</si>
  <si>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</si>
  <si>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</si>
  <si>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</si>
  <si>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</si>
  <si>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</si>
  <si>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</si>
  <si>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</si>
  <si>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</si>
  <si>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</si>
  <si>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</si>
  <si>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</si>
  <si>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</si>
  <si>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</si>
  <si>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</si>
  <si>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</si>
  <si>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</si>
  <si>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</si>
  <si>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</si>
  <si>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</si>
  <si>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</si>
  <si>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</si>
  <si>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</si>
  <si>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</si>
  <si>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</si>
  <si>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</si>
  <si>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</si>
  <si>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</si>
  <si>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</si>
  <si>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</si>
  <si>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</si>
  <si>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</si>
  <si>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</si>
  <si>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</si>
  <si>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</si>
  <si>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</si>
  <si>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</si>
  <si>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</si>
  <si>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</si>
  <si>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</si>
  <si>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</si>
  <si>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</si>
  <si>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</si>
  <si>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</si>
  <si>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</si>
  <si>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</si>
  <si>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</si>
  <si>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</si>
  <si>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</si>
  <si>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</si>
  <si>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</si>
  <si>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</si>
  <si>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</si>
  <si>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</si>
  <si>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</si>
  <si>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</si>
  <si>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</si>
  <si>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</si>
  <si>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</si>
  <si>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</si>
  <si>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</si>
  <si>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</si>
  <si>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</si>
  <si>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</si>
  <si>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</si>
  <si>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</si>
  <si>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</si>
  <si>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</si>
  <si>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</si>
  <si>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</si>
  <si>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</si>
  <si>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</si>
  <si>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</si>
  <si>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</si>
  <si>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</si>
  <si>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</si>
  <si>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</si>
  <si>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</si>
  <si>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</si>
  <si>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</si>
  <si>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</si>
  <si>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</si>
  <si>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</si>
  <si>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</si>
  <si>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</si>
  <si>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</si>
  <si>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</si>
  <si>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</si>
  <si>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</si>
  <si>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</si>
  <si>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</si>
  <si>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</si>
  <si>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</si>
  <si>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</si>
  <si>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</si>
  <si>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</si>
  <si>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</si>
  <si>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</si>
  <si>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</si>
  <si>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</si>
  <si>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</si>
  <si>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</si>
  <si>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</si>
  <si>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</si>
  <si>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</si>
  <si>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</si>
  <si>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</si>
  <si>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</si>
  <si>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</si>
  <si>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</si>
  <si>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</si>
  <si>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</si>
  <si>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</si>
  <si>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</si>
  <si>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</si>
  <si>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</si>
  <si>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</si>
  <si>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</si>
  <si>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</si>
  <si>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</si>
  <si>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</si>
  <si>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</si>
  <si>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</si>
  <si>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</si>
  <si>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</si>
  <si>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</si>
  <si>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</si>
  <si>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</si>
  <si>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</si>
  <si>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</si>
  <si>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</si>
  <si>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</si>
  <si>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</si>
  <si>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</si>
  <si>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</si>
  <si>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</si>
  <si>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</si>
  <si>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</si>
  <si>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</si>
  <si>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</si>
  <si>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</si>
  <si>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</si>
  <si>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</si>
  <si>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</si>
  <si>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</si>
  <si>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</si>
  <si>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</si>
  <si>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</si>
  <si>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</si>
  <si>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</si>
  <si>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</si>
  <si>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</si>
  <si>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</si>
  <si>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</si>
  <si>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</si>
  <si>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</si>
  <si>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</si>
  <si>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</si>
  <si>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</si>
  <si>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</si>
  <si>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</si>
  <si>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</si>
  <si>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</si>
  <si>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</si>
  <si>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</si>
  <si>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</si>
  <si>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</si>
  <si>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</si>
  <si>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</si>
  <si>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</si>
  <si>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</si>
  <si>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</si>
  <si>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</si>
  <si>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</si>
  <si>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</si>
  <si>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</si>
  <si>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</si>
  <si>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</si>
  <si>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</si>
  <si>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</si>
  <si>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</si>
  <si>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</si>
  <si>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</si>
  <si>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</si>
  <si>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</si>
  <si>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</si>
  <si>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</si>
  <si>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</si>
  <si>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</si>
  <si>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</si>
  <si>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</si>
  <si>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</si>
  <si>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</si>
  <si>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</si>
  <si>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</si>
  <si>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</si>
  <si>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</si>
  <si>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</si>
  <si>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</si>
  <si>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</si>
  <si>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</si>
  <si>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</si>
  <si>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</si>
  <si>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</si>
  <si>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</si>
  <si>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</si>
  <si>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</si>
  <si>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</si>
  <si>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</si>
  <si>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</si>
  <si>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</si>
  <si>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</si>
  <si>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</si>
  <si>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</si>
  <si>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</si>
  <si>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</si>
  <si>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</si>
  <si>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</si>
  <si>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</si>
  <si>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</si>
  <si>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</si>
  <si>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</si>
  <si>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</si>
  <si>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</si>
  <si>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</si>
  <si>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</si>
  <si>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</si>
  <si>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</si>
  <si>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</si>
  <si>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</si>
  <si>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</si>
  <si>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</si>
  <si>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</si>
  <si>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</si>
  <si>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</si>
  <si>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</si>
  <si>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</si>
  <si>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</si>
  <si>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</si>
  <si>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</si>
  <si>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</si>
  <si>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</si>
  <si>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</si>
  <si>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</si>
  <si>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</si>
  <si>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</si>
  <si>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</si>
  <si>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</si>
  <si>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</si>
  <si>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</si>
  <si>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</si>
  <si>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</si>
  <si>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</si>
  <si>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</si>
  <si>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</si>
  <si>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</si>
  <si>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</si>
  <si>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</si>
  <si>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</si>
  <si>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</si>
  <si>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</si>
  <si>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</si>
  <si>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</si>
  <si>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</si>
  <si>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</si>
  <si>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</si>
  <si>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</si>
  <si>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</si>
  <si>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</si>
  <si>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</si>
  <si>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</si>
  <si>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</si>
  <si>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</si>
  <si>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</si>
  <si>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</si>
  <si>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</si>
  <si>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</si>
  <si>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</si>
  <si>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</si>
  <si>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</si>
  <si>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</si>
  <si>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</si>
  <si>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</si>
  <si>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</si>
  <si>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</si>
  <si>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</si>
  <si>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</si>
  <si>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</si>
  <si>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</si>
  <si>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</si>
  <si>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</si>
  <si>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</si>
  <si>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</si>
  <si>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</si>
  <si>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</si>
  <si>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</si>
  <si>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</si>
  <si>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</si>
  <si>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</si>
  <si>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</si>
  <si>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</si>
  <si>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</si>
  <si>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</si>
  <si>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</si>
  <si>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</si>
  <si>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</si>
  <si>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</si>
  <si>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</si>
  <si>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</si>
  <si>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</si>
  <si>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</si>
  <si>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</si>
  <si>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</si>
  <si>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</si>
  <si>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</si>
  <si>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</si>
  <si>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</si>
  <si>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</si>
  <si>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</si>
  <si>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</si>
  <si>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</si>
  <si>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</si>
  <si>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</si>
  <si>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</si>
  <si>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</si>
  <si>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</si>
  <si>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</si>
  <si>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</si>
  <si>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</si>
  <si>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</si>
  <si>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</si>
  <si>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</si>
  <si>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</si>
  <si>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</si>
  <si>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</si>
  <si>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</si>
  <si>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</si>
  <si>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</si>
  <si>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</si>
  <si>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</si>
  <si>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</si>
  <si>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</si>
  <si>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</si>
  <si>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</si>
  <si>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</si>
  <si>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</si>
  <si>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</si>
  <si>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</si>
  <si>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</si>
  <si>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</si>
  <si>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</si>
  <si>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</si>
  <si>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</si>
  <si>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</si>
  <si>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</si>
  <si>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</si>
  <si>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</si>
  <si>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</si>
  <si>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</si>
  <si>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</si>
  <si>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</si>
  <si>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</si>
  <si>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</si>
  <si>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</si>
  <si>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</si>
  <si>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</si>
  <si>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</si>
  <si>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</si>
  <si>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</si>
  <si>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</si>
  <si>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</si>
  <si>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</si>
  <si>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</si>
  <si>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</si>
  <si>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</si>
  <si>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</si>
  <si>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</si>
  <si>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</si>
  <si>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</si>
  <si>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</si>
  <si>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</si>
  <si>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</si>
  <si>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</si>
  <si>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</si>
  <si>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</si>
  <si>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</si>
  <si>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</si>
  <si>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</si>
  <si>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</si>
  <si>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</si>
  <si>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</si>
  <si>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</si>
  <si>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</si>
  <si>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</si>
  <si>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</si>
  <si>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</si>
  <si>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</si>
  <si>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</si>
  <si>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</si>
  <si>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</si>
  <si>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</si>
  <si>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</si>
  <si>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</si>
  <si>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</si>
  <si>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</si>
  <si>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</si>
  <si>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</si>
  <si>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</si>
  <si>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</si>
  <si>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</si>
  <si>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</si>
  <si>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</si>
  <si>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</si>
  <si>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</si>
  <si>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</si>
  <si>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</si>
  <si>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</si>
  <si>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</si>
  <si>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</si>
  <si>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</si>
  <si>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</si>
  <si>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</si>
  <si>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</si>
  <si>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</si>
  <si>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</si>
  <si>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</si>
  <si>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</si>
  <si>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</si>
  <si>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</si>
  <si>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</si>
  <si>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</si>
  <si>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</si>
  <si>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</si>
  <si>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</si>
  <si>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</si>
  <si>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</si>
  <si>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</si>
  <si>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</si>
  <si>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</si>
  <si>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</si>
  <si>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</si>
  <si>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</si>
  <si>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</si>
  <si>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</si>
  <si>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</si>
  <si>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</si>
  <si>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</si>
  <si>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</si>
  <si>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</si>
  <si>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</si>
  <si>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</si>
  <si>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</si>
  <si>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</si>
  <si>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</si>
  <si>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</si>
  <si>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</si>
  <si>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</si>
  <si>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</si>
  <si>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</si>
  <si>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</si>
  <si>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</si>
  <si>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</si>
  <si>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</si>
  <si>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</si>
  <si>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</si>
  <si>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</si>
  <si>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</si>
  <si>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</si>
  <si>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</si>
  <si>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</si>
  <si>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</si>
  <si>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</si>
  <si>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</si>
  <si>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</si>
  <si>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</si>
  <si>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</si>
  <si>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</si>
  <si>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</si>
  <si>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</si>
  <si>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</si>
  <si>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</si>
  <si>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</si>
  <si>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</si>
  <si>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</si>
  <si>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</si>
  <si>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</si>
  <si>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</si>
  <si>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</si>
  <si>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</si>
  <si>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</si>
  <si>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</si>
  <si>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</si>
  <si>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</si>
  <si>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</si>
  <si>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</si>
  <si>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</si>
  <si>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</si>
  <si>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</si>
  <si>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</si>
  <si>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</si>
  <si>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</si>
  <si>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</si>
  <si>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</si>
  <si>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</si>
  <si>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</si>
  <si>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</si>
  <si>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</si>
  <si>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</si>
  <si>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</si>
  <si>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</si>
  <si>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</si>
  <si>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</si>
  <si>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</si>
  <si>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</si>
  <si>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</si>
  <si>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</si>
  <si>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</si>
  <si>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</si>
  <si>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</si>
  <si>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</si>
  <si>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</si>
  <si>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</si>
  <si>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</si>
  <si>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</si>
  <si>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</si>
  <si>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</si>
  <si>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</si>
  <si>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</si>
  <si>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</si>
  <si>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</si>
  <si>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</si>
  <si>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</si>
  <si>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</si>
  <si>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</si>
  <si>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</si>
  <si>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</si>
  <si>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</si>
  <si>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</si>
  <si>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</si>
  <si>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</si>
  <si>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</si>
  <si>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</si>
  <si>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</si>
  <si>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</si>
  <si>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</si>
  <si>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</si>
  <si>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</si>
  <si>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</si>
  <si>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</si>
  <si>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</si>
  <si>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</si>
  <si>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</si>
  <si>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</si>
  <si>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</si>
  <si>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</si>
  <si>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</si>
  <si>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</si>
  <si>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</si>
  <si>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</si>
  <si>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</si>
  <si>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</si>
  <si>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</si>
  <si>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</si>
  <si>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</si>
  <si>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</si>
  <si>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</si>
  <si>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</si>
  <si>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</si>
  <si>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</si>
  <si>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</si>
  <si>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</si>
  <si>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</si>
  <si>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</si>
  <si>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</si>
  <si>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</si>
  <si>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</si>
  <si>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</si>
  <si>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</si>
  <si>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</si>
  <si>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</si>
  <si>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</si>
  <si>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</si>
  <si>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</si>
  <si>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</si>
  <si>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</si>
  <si>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</si>
  <si>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</si>
  <si>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</si>
  <si>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</si>
  <si>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</si>
  <si>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</si>
  <si>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</si>
  <si>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</si>
  <si>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</si>
  <si>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</si>
  <si>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</si>
  <si>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</si>
  <si>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</si>
  <si>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</si>
  <si>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</si>
  <si>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</si>
  <si>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</si>
  <si>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</si>
  <si>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</si>
  <si>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</si>
  <si>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</si>
  <si>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</si>
  <si>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</si>
  <si>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</si>
  <si>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</si>
  <si>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</si>
  <si>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</si>
  <si>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</si>
  <si>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</si>
  <si>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</si>
  <si>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</si>
  <si>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</si>
  <si>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</si>
  <si>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</si>
  <si>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</si>
  <si>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</si>
  <si>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</si>
  <si>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</si>
  <si>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</si>
  <si>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</si>
  <si>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</si>
  <si>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</si>
  <si>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</si>
  <si>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</si>
  <si>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</si>
  <si>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</si>
  <si>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</si>
  <si>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</si>
  <si>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</si>
  <si>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</si>
  <si>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</si>
  <si>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</si>
  <si>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</si>
  <si>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</si>
  <si>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</si>
  <si>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</si>
  <si>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</si>
  <si>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</si>
  <si>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</si>
  <si>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</si>
  <si>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</si>
  <si>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</si>
  <si>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</si>
  <si>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</si>
  <si>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</si>
  <si>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</si>
  <si>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</si>
  <si>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</si>
  <si>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</si>
  <si>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</si>
  <si>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</si>
  <si>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</si>
  <si>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</si>
  <si>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</si>
  <si>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</si>
  <si>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</si>
  <si>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</si>
  <si>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</si>
  <si>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</si>
  <si>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</si>
  <si>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</si>
  <si>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</si>
  <si>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</si>
  <si>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</si>
  <si>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</si>
  <si>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</si>
  <si>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</si>
  <si>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</si>
  <si>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</si>
  <si>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</si>
  <si>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</si>
  <si>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</si>
  <si>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</si>
  <si>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</si>
  <si>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</si>
  <si>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</si>
  <si>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</si>
  <si>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</si>
  <si>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</si>
  <si>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</si>
  <si>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</si>
  <si>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</si>
  <si>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</si>
  <si>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</si>
  <si>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</si>
  <si>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</si>
  <si>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</si>
  <si>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</si>
  <si>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</si>
  <si>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</si>
  <si>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</si>
  <si>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</si>
  <si>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</si>
  <si>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</si>
  <si>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</si>
  <si>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</si>
  <si>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</si>
  <si>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</si>
  <si>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</si>
  <si>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</si>
  <si>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</si>
  <si>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</si>
  <si>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</si>
  <si>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</si>
  <si>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</si>
  <si>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</si>
  <si>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</si>
  <si>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</si>
  <si>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</si>
  <si>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</si>
  <si>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</si>
  <si>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</si>
  <si>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</si>
  <si>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</si>
  <si>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</si>
  <si>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</si>
  <si>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</si>
  <si>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</si>
  <si>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</si>
  <si>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</si>
  <si>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</si>
  <si>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</si>
  <si>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</si>
  <si>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</si>
  <si>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</si>
  <si>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</si>
  <si>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</si>
  <si>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</si>
  <si>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</si>
  <si>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</si>
  <si>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</si>
  <si>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</si>
  <si>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</si>
  <si>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</si>
  <si>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</si>
  <si>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</si>
  <si>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</si>
  <si>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</si>
  <si>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</si>
  <si>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</si>
  <si>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</si>
  <si>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</si>
  <si>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</si>
  <si>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</si>
  <si>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</si>
  <si>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</si>
  <si>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</si>
  <si>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</si>
  <si>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</si>
  <si>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</si>
  <si>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</si>
  <si>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</si>
  <si>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</si>
  <si>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</si>
  <si>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</si>
  <si>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</si>
  <si>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</si>
  <si>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</si>
  <si>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</si>
  <si>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</si>
  <si>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</si>
  <si>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</si>
  <si>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</si>
  <si>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</si>
  <si>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</si>
  <si>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</si>
  <si>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</si>
  <si>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</si>
  <si>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</si>
  <si>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</si>
  <si>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</si>
  <si>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</si>
  <si>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</si>
  <si>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</si>
  <si>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</si>
  <si>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</si>
  <si>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</si>
  <si>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</si>
  <si>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</si>
  <si>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</si>
  <si>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</si>
  <si>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</si>
  <si>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</si>
  <si>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</si>
  <si>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</si>
  <si>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</si>
  <si>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</si>
  <si>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</si>
  <si>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</si>
  <si>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</si>
  <si>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</si>
  <si>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</si>
  <si>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</si>
  <si>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</si>
  <si>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</si>
  <si>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</si>
  <si>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</si>
  <si>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</si>
  <si>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</si>
  <si>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</si>
  <si>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</si>
  <si>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</si>
  <si>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</si>
  <si>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</si>
  <si>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</si>
  <si>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</si>
  <si>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</si>
  <si>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</si>
  <si>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</si>
  <si>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</si>
  <si>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</si>
  <si>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</si>
  <si>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</si>
  <si>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</si>
  <si>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</si>
  <si>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</si>
  <si>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</si>
  <si>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</si>
  <si>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</si>
  <si>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</si>
  <si>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</si>
  <si>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</si>
  <si>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</si>
  <si>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</si>
  <si>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</si>
  <si>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</si>
  <si>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</si>
  <si>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</si>
  <si>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</si>
  <si>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</si>
  <si>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</si>
  <si>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</si>
  <si>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</si>
  <si>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</si>
  <si>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</si>
  <si>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</si>
  <si>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</si>
  <si>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</si>
  <si>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</si>
  <si>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</si>
  <si>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</si>
  <si>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</si>
  <si>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</si>
  <si>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</si>
  <si>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</si>
  <si>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</si>
  <si>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</si>
  <si>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</si>
  <si>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</si>
  <si>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</si>
  <si>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</si>
  <si>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</si>
  <si>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</si>
  <si>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</si>
  <si>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</si>
  <si>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</si>
  <si>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</si>
  <si>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</si>
  <si>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</si>
  <si>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</si>
  <si>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</si>
  <si>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</si>
  <si>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</si>
  <si>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</si>
  <si>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</si>
  <si>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</si>
  <si>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</si>
  <si>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</si>
  <si>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</si>
  <si>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</si>
  <si>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</si>
  <si>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</si>
  <si>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</si>
  <si>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</si>
  <si>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</si>
  <si>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</si>
  <si>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</si>
  <si>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</si>
  <si>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</si>
  <si>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</si>
  <si>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</si>
  <si>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</si>
  <si>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</si>
  <si>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</si>
  <si>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</si>
  <si>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</si>
  <si>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</si>
  <si>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</si>
  <si>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</si>
  <si>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</si>
  <si>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</si>
  <si>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</si>
  <si>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</si>
  <si>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</si>
  <si>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</si>
  <si>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</si>
  <si>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</si>
  <si>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</si>
  <si>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</si>
  <si>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</si>
  <si>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</si>
  <si>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</si>
  <si>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</si>
  <si>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</si>
  <si>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</si>
  <si>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</si>
  <si>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</si>
  <si>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</si>
  <si>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</si>
  <si>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</si>
  <si>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</si>
  <si>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</si>
  <si>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</si>
  <si>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</si>
  <si>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</si>
  <si>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</si>
  <si>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</si>
  <si>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</si>
  <si>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</si>
  <si>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</si>
  <si>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</si>
  <si>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</si>
  <si>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</si>
  <si>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</si>
  <si>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</si>
  <si>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</si>
  <si>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</si>
  <si>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</si>
  <si>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</si>
  <si>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</si>
  <si>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</si>
  <si>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</si>
  <si>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</si>
  <si>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</si>
  <si>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</si>
  <si>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</si>
  <si>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</si>
  <si>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</si>
  <si>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</si>
  <si>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</si>
  <si>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</si>
  <si>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</si>
  <si>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</si>
  <si>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</si>
  <si>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</si>
  <si>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</si>
  <si>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</si>
  <si>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</si>
  <si>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</si>
  <si>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</si>
  <si>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</si>
  <si>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</si>
  <si>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</si>
  <si>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</si>
  <si>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</si>
  <si>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</si>
  <si>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</si>
  <si>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</si>
  <si>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</si>
  <si>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</si>
  <si>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</si>
  <si>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</si>
  <si>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</si>
  <si>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</si>
  <si>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</si>
  <si>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</si>
  <si>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</si>
  <si>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</si>
  <si>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</si>
  <si>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</si>
  <si>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</si>
  <si>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</si>
  <si>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</si>
  <si>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</si>
  <si>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</si>
  <si>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</si>
  <si>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</si>
  <si>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</si>
  <si>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</si>
  <si>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</si>
  <si>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</si>
  <si>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</si>
  <si>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</si>
  <si>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</si>
  <si>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</si>
  <si>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</si>
  <si>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</si>
  <si>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</si>
  <si>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</si>
  <si>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</si>
  <si>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</si>
  <si>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</si>
  <si>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</si>
  <si>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</si>
  <si>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</si>
  <si>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</si>
  <si>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</si>
  <si>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</si>
  <si>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</si>
  <si>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</si>
  <si>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</si>
  <si>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</si>
  <si>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</si>
  <si>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</si>
  <si>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</si>
  <si>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</si>
  <si>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</si>
  <si>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</si>
  <si>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</si>
  <si>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</si>
  <si>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</si>
  <si>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</si>
  <si>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</si>
  <si>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</si>
  <si>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</si>
  <si>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</si>
  <si>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</si>
  <si>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</si>
  <si>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</si>
  <si>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</si>
  <si>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</si>
  <si>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</si>
  <si>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</si>
  <si>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</si>
  <si>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</si>
  <si>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</si>
  <si>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</si>
  <si>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</si>
  <si>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</si>
  <si>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</si>
  <si>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</si>
  <si>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</si>
  <si>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</si>
  <si>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</si>
  <si>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</si>
  <si>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</si>
  <si>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</si>
  <si>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</si>
  <si>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</si>
  <si>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</si>
  <si>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</si>
  <si>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</si>
  <si>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</si>
  <si>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</si>
  <si>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</si>
  <si>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</si>
  <si>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</si>
  <si>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</si>
  <si>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</si>
  <si>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</si>
  <si>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</si>
  <si>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</si>
  <si>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</si>
  <si>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</si>
  <si>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</si>
  <si>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</si>
  <si>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</si>
  <si>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</si>
  <si>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</si>
  <si>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</si>
  <si>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</si>
  <si>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</si>
  <si>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</si>
  <si>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</si>
  <si>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</si>
  <si>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</si>
  <si>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</si>
  <si>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</si>
  <si>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</si>
  <si>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</si>
  <si>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</si>
  <si>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</si>
  <si>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</si>
  <si>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</si>
  <si>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</si>
  <si>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</si>
  <si>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</si>
  <si>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</si>
  <si>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</si>
  <si>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</si>
  <si>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</si>
  <si>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</si>
  <si>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</si>
  <si>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</si>
  <si>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</si>
  <si>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</si>
  <si>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</si>
  <si>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</si>
  <si>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</si>
  <si>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</si>
  <si>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</si>
  <si>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</si>
  <si>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</si>
  <si>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</si>
  <si>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</si>
  <si>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</si>
  <si>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</si>
  <si>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</si>
  <si>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</si>
  <si>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</si>
  <si>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</si>
  <si>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</si>
  <si>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</si>
  <si>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</si>
  <si>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</si>
  <si>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</si>
  <si>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</si>
  <si>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</si>
  <si>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</si>
  <si>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</si>
  <si>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</si>
  <si>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</si>
  <si>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</si>
  <si>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</si>
  <si>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</si>
  <si>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</si>
  <si>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</si>
  <si>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</si>
  <si>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</si>
  <si>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</si>
  <si>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</si>
  <si>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</si>
  <si>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</si>
  <si>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</si>
  <si>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</si>
  <si>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</si>
  <si>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</si>
  <si>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</si>
  <si>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</si>
  <si>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</si>
  <si>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</si>
  <si>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</si>
  <si>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</si>
  <si>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</si>
  <si>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</si>
  <si>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</si>
  <si>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</si>
  <si>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</si>
  <si>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</si>
  <si>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</si>
  <si>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</si>
  <si>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</si>
  <si>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</si>
  <si>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</si>
  <si>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</si>
  <si>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</si>
  <si>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</si>
  <si>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</si>
  <si>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</si>
  <si>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</si>
  <si>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</si>
  <si>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</si>
  <si>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</si>
  <si>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</si>
  <si>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</si>
  <si>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</si>
  <si>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</si>
  <si>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</si>
  <si>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</si>
  <si>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</si>
  <si>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</si>
  <si>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</si>
  <si>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</si>
  <si>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</si>
  <si>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</si>
  <si>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</si>
  <si>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</si>
  <si>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</si>
  <si>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</si>
  <si>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</si>
  <si>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</si>
  <si>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</si>
  <si>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</si>
  <si>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</si>
  <si>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</si>
  <si>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</si>
  <si>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</si>
  <si>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</si>
  <si>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</si>
  <si>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</si>
  <si>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</si>
  <si>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</si>
  <si>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</si>
  <si>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</si>
  <si>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</si>
  <si>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</si>
  <si>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</si>
  <si>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</si>
  <si>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</si>
  <si>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</si>
  <si>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</si>
  <si>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</si>
  <si>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</si>
  <si>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</si>
  <si>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</si>
  <si>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</si>
  <si>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</si>
  <si>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</si>
  <si>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</si>
  <si>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TT-20251129-01452 / no pcm</t>
  </si>
  <si>
    <t>site down again , located in Saudi university and security refused to enter us , site down due to power cut in university</t>
  </si>
  <si>
    <t>PCM-20251130-00000102</t>
  </si>
  <si>
    <t>Critical</t>
  </si>
  <si>
    <t>access at night , USF area , team will move moring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</si>
  <si>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</si>
  <si>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</si>
  <si>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</si>
  <si>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</si>
  <si>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</si>
  <si>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</si>
  <si>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</si>
  <si>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</si>
  <si>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</si>
  <si>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</si>
  <si>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</si>
  <si>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</si>
  <si>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</si>
  <si>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</si>
  <si>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</si>
  <si>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</si>
  <si>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</si>
  <si>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</si>
  <si>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</si>
  <si>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</si>
  <si>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</si>
  <si>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</si>
  <si>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</si>
  <si>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</si>
  <si>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</si>
  <si>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</si>
  <si>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</si>
  <si>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</si>
  <si>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</si>
  <si>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</si>
  <si>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</si>
  <si>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</si>
  <si>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</si>
  <si>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</si>
  <si>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</si>
  <si>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</si>
  <si>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</si>
  <si>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</si>
  <si>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</si>
  <si>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</si>
  <si>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</si>
  <si>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</si>
  <si>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</si>
  <si>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</si>
  <si>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</si>
  <si>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</si>
  <si>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</si>
  <si>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</si>
  <si>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</si>
  <si>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</si>
  <si>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</si>
  <si>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</si>
  <si>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</si>
  <si>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</si>
  <si>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</si>
  <si>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</si>
  <si>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</si>
  <si>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</si>
  <si>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</si>
  <si>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</si>
  <si>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</si>
  <si>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</si>
  <si>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</si>
  <si>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</si>
  <si>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</si>
  <si>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</si>
  <si>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</si>
  <si>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</si>
  <si>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</si>
  <si>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</si>
  <si>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</si>
  <si>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</si>
  <si>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</si>
  <si>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</si>
  <si>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</si>
  <si>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</si>
  <si>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</si>
  <si>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</si>
  <si>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</si>
  <si>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</si>
  <si>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</si>
  <si>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</si>
  <si>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</si>
  <si>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PCM-20251129-00001600</t>
  </si>
  <si>
    <t xml:space="preserve">Site has access issue inside desert area </t>
  </si>
  <si>
    <t>No PCM</t>
  </si>
  <si>
    <t xml:space="preserve">2025-11-29 21:23:25
</t>
  </si>
  <si>
    <t>Site located inside National Guard access not allowed by security allowed time only from 9 to 5</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</si>
  <si>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</si>
  <si>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</si>
  <si>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</si>
  <si>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</si>
  <si>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</si>
  <si>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</si>
  <si>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</si>
  <si>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</si>
  <si>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</si>
  <si>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</si>
  <si>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PCM-20251129-00001979</t>
  </si>
  <si>
    <t>TE issue (Owner refused to give team access more time , as per him need team visit tomorrow again after Zohar prayer</t>
  </si>
  <si>
    <t>PCM-20251130-00000243</t>
  </si>
  <si>
    <t>TE issue , site have access issue located inside holidayinn hotel currently no access and need to check in working  hours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</si>
</sst>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family val="2"/>
      <charset val="1"/>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xf numFmtId="0" fontId="7" fillId="12" borderId="8" xfId="0" applyFont="1" applyFill="1" applyBorder="1" applyAlignment="1">
      <alignment horizontal="center" vertical="center"/>
    </xf>
    <xf numFmtId="0" fontId="33" fillId="0" borderId="0" xfId="0" applyFont="1"/>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9" totalsRowShown="0" headerRowDxfId="172" dataDxfId="171" headerRowBorderDxfId="169" tableBorderDxfId="170" totalsRowBorderDxfId="168">
  <autoFilter ref="A1:L2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6" totalsRowShown="0" headerRowDxfId="155" dataDxfId="154" headerRowBorderDxfId="152" tableBorderDxfId="153" totalsRowBorderDxfId="151">
  <autoFilter ref="A1:CJ7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4" totalsRowShown="0" headerRowDxfId="62" dataDxfId="61" headerRowBorderDxfId="59" tableBorderDxfId="60">
  <autoFilter ref="A1:L9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9" totalsRowShown="0" headerRowDxfId="46" dataDxfId="45" headerRowBorderDxfId="43" tableBorderDxfId="44" totalsRowBorderDxfId="42">
  <autoFilter ref="A1:L2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 totalsRowShown="0" headerRowDxfId="29" dataDxfId="28" headerRowBorderDxfId="26" tableBorderDxfId="27">
  <autoFilter ref="A1:L2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7" totalsRowShown="0" headerRowDxfId="13" tableBorderDxfId="12">
  <autoFilter ref="A1:L48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4"/>
  <sheetViews>
    <sheetView workbookViewId="0">
      <selection activeCell="D4" sqref="D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328.28739745370694</v>
      </c>
      <c r="H2" s="73">
        <v>45662.943402777775</v>
      </c>
      <c r="I2" s="56" t="str">
        <f>IFERROR(VLOOKUP(D2,DB!A:F,6,0),"")</f>
        <v>Generator-SG</v>
      </c>
      <c r="J2" s="56" t="str">
        <f>IFERROR(VLOOKUP(D2,DB!A:G,7,0),"")</f>
        <v>Dead</v>
      </c>
      <c r="K2" s="64" t="s">
        <v>39107</v>
      </c>
      <c r="L2" s="62" t="str">
        <f>IFERROR(VLOOKUP(D2,DB!A:I,9,0),"")</f>
        <v>Latis</v>
      </c>
    </row>
    <row r="3" spans="1:15" s="61" customFormat="1" ht="34.5" customHeight="1">
      <c r="A3" s="132" t="s">
        <v>39108</v>
      </c>
      <c r="B3" s="131" t="str">
        <f>IFERROR(VLOOKUP(D3,DB!A:K,11,0),"")</f>
        <v>R1</v>
      </c>
      <c r="C3" s="131">
        <v>1</v>
      </c>
      <c r="D3" s="56" t="s">
        <v>9375</v>
      </c>
      <c r="E3" s="130" t="s">
        <v>39106</v>
      </c>
      <c r="F3" s="129"/>
      <c r="G3" s="128">
        <f ca="1">IFERROR(NOW()-F3,"-")</f>
        <v>45991.235823379633</v>
      </c>
      <c r="H3" s="129">
        <v>45990.91684027778</v>
      </c>
      <c r="I3" s="131" t="str">
        <f>IFERROR(VLOOKUP(D3,DB!A:F,6,0),"")</f>
        <v>SCECO</v>
      </c>
      <c r="J3" s="131" t="str">
        <f>IFERROR(VLOOKUP(D3,DB!A:G,7,0),"")</f>
        <v>Dead</v>
      </c>
      <c r="K3" s="127" t="s">
        <v>39109</v>
      </c>
      <c r="L3" s="126" t="str">
        <f>IFERROR(VLOOKUP(D3,DB!A:I,9,0),"")</f>
        <v>Latis</v>
      </c>
    </row>
    <row r="4" spans="1:15" s="61" customFormat="1" ht="15" customHeight="1">
      <c r="A4" s="132" t="s">
        <v>39110</v>
      </c>
      <c r="B4" s="131" t="str">
        <f>IFERROR(VLOOKUP(D4,DB!A:K,11,0),"")</f>
        <v>R1</v>
      </c>
      <c r="C4" s="131">
        <v>5</v>
      </c>
      <c r="D4" s="56" t="s">
        <v>38840</v>
      </c>
      <c r="E4" s="130" t="s">
        <v>39111</v>
      </c>
      <c r="F4" s="129">
        <v>45991.074837962966</v>
      </c>
      <c r="G4" s="128">
        <f ca="1">IFERROR(NOW()-F4,"-")</f>
        <v>0.16098541666724486</v>
      </c>
      <c r="H4" s="129">
        <v>45991.066736111112</v>
      </c>
      <c r="I4" s="131" t="str">
        <f>IFERROR(VLOOKUP(D4,DB!A:F,6,0),"")</f>
        <v>Generator-DG</v>
      </c>
      <c r="J4" s="131" t="str">
        <f>IFERROR(VLOOKUP(D4,DB!A:G,7,0),"")</f>
        <v>Good</v>
      </c>
      <c r="K4" s="127" t="s">
        <v>39112</v>
      </c>
      <c r="L4" s="126" t="str">
        <f>IFERROR(VLOOKUP(D4,DB!A:I,9,0),"")</f>
        <v>Latis</v>
      </c>
    </row>
    <row r="5" spans="1:15" s="61" customFormat="1" ht="15" customHeight="1">
      <c r="A5" s="132"/>
      <c r="B5" s="131" t="str">
        <f>IFERROR(VLOOKUP(D5,DB!A:K,11,0),"")</f>
        <v/>
      </c>
      <c r="C5" s="131"/>
      <c r="D5" s="56"/>
      <c r="E5" s="130"/>
      <c r="F5" s="129"/>
      <c r="G5" s="128">
        <f ca="1">IFERROR(NOW()-F5,"-")</f>
        <v>45991.235823379633</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45991.235823379633</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45991.235823379633</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45991.235823379633</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45991.235823379633</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45991.235823379633</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45991.235823379633</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45991.235823379633</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45991.235823379633</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45991.235823379633</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45991.235823379633</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45991.235823379633</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45991.235823379633</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45991.235823379633</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45991.235823379633</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45991.235823379633</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45991.235823379633</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45991.235823379633</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45991.235823379633</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45991.235823379633</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45991.235823379633</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45991.235823379633</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45991.235823379633</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45991.235823379633</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45991.235823379633</v>
      </c>
      <c r="H29" s="129"/>
      <c r="I29" s="131" t="str">
        <f>IFERROR(VLOOKUP(D29,DB!A:F,6,0),"")</f>
        <v/>
      </c>
      <c r="J29" s="131" t="str">
        <f>IFERROR(VLOOKUP(D29,DB!A:G,7,0),"")</f>
        <v/>
      </c>
      <c r="K29" s="127"/>
      <c r="L29" s="126" t="str">
        <f>IFERROR(VLOOKUP(D29,DB!A:I,9,0),"")</f>
        <v/>
      </c>
    </row>
    <row r="30" spans="1:12" s="61" customFormat="1" ht="15" customHeight="1">
      <c r="F30" s="125"/>
      <c r="G30" s="124"/>
      <c r="H30" s="125"/>
      <c r="K30" s="123"/>
    </row>
    <row r="31" spans="1:12" s="61" customFormat="1" ht="15" customHeight="1">
      <c r="F31" s="125"/>
      <c r="G31" s="124"/>
      <c r="H31" s="125"/>
      <c r="K31" s="123"/>
    </row>
    <row r="32" spans="1:12" s="61" customFormat="1" ht="15" customHeight="1">
      <c r="F32" s="125"/>
      <c r="G32" s="124"/>
      <c r="H32" s="125"/>
      <c r="K32" s="123"/>
    </row>
    <row r="33" spans="6:11" s="61" customFormat="1" ht="15" customHeight="1">
      <c r="F33" s="125"/>
      <c r="G33" s="124"/>
      <c r="H33" s="125"/>
      <c r="K33" s="123"/>
    </row>
    <row r="34" spans="6:11" s="61" customFormat="1" ht="15" customHeight="1">
      <c r="F34" s="125"/>
      <c r="G34" s="124"/>
      <c r="H34" s="125"/>
      <c r="K34" s="123"/>
    </row>
  </sheetData>
  <customSheetViews>
    <customSheetView guid="{F6042A99-DD27-4453-835D-0834D95730CC}" filter="1" showAutoFilter="1">
      <pageMargins left="0" right="0" top="0" bottom="0" header="0" footer="0"/>
      <autoFilter ref="B1:M1" xr:uid="{DB8DBFB7-8B11-4D44-8439-947162C87457}"/>
    </customSheetView>
  </customSheetViews>
  <dataValidations count="2">
    <dataValidation allowBlank="1" showInputMessage="1" showErrorMessage="1" sqref="E1" xr:uid="{5DBA255D-CDD9-49FB-AD3C-AF70AB4EE696}"/>
    <dataValidation type="list" allowBlank="1" showInputMessage="1" showErrorMessage="1" sqref="E2:E2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6"/>
  <sheetViews>
    <sheetView workbookViewId="0">
      <pane ySplit="1" topLeftCell="A2" activePane="bottomLeft" state="frozen"/>
      <selection pane="bottomLeft" activeCell="J9" sqref="J9"/>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39113</v>
      </c>
      <c r="N1" s="84" t="s">
        <v>39114</v>
      </c>
      <c r="O1" s="84" t="s">
        <v>39115</v>
      </c>
      <c r="P1" s="84" t="s">
        <v>39116</v>
      </c>
      <c r="Q1" s="84" t="s">
        <v>39117</v>
      </c>
      <c r="R1" s="84" t="s">
        <v>39118</v>
      </c>
      <c r="S1" s="84" t="s">
        <v>39119</v>
      </c>
      <c r="T1" s="84" t="s">
        <v>39120</v>
      </c>
      <c r="U1" s="84" t="s">
        <v>39121</v>
      </c>
      <c r="V1" s="84" t="s">
        <v>39122</v>
      </c>
      <c r="W1" s="84" t="s">
        <v>39123</v>
      </c>
      <c r="X1" s="84" t="s">
        <v>39124</v>
      </c>
      <c r="Y1" s="84" t="s">
        <v>39125</v>
      </c>
      <c r="Z1" s="84" t="s">
        <v>39126</v>
      </c>
      <c r="AA1" s="84" t="s">
        <v>39127</v>
      </c>
      <c r="AB1" s="84" t="s">
        <v>39128</v>
      </c>
      <c r="AC1" s="84" t="s">
        <v>39129</v>
      </c>
      <c r="AD1" s="84" t="s">
        <v>39130</v>
      </c>
      <c r="AE1" s="84" t="s">
        <v>39131</v>
      </c>
      <c r="AF1" s="84" t="s">
        <v>39132</v>
      </c>
      <c r="AG1" s="84" t="s">
        <v>39133</v>
      </c>
      <c r="AH1" s="84" t="s">
        <v>39134</v>
      </c>
      <c r="AI1" s="84" t="s">
        <v>39135</v>
      </c>
      <c r="AJ1" s="84" t="s">
        <v>39136</v>
      </c>
      <c r="AK1" s="84" t="s">
        <v>39137</v>
      </c>
      <c r="AL1" s="84" t="s">
        <v>39138</v>
      </c>
      <c r="AM1" s="84" t="s">
        <v>39139</v>
      </c>
      <c r="AN1" s="84" t="s">
        <v>39140</v>
      </c>
      <c r="AO1" s="84" t="s">
        <v>39141</v>
      </c>
      <c r="AP1" s="84" t="s">
        <v>39142</v>
      </c>
      <c r="AQ1" s="84" t="s">
        <v>39143</v>
      </c>
      <c r="AR1" s="84" t="s">
        <v>39144</v>
      </c>
      <c r="AS1" s="84" t="s">
        <v>39145</v>
      </c>
      <c r="AT1" s="84" t="s">
        <v>39146</v>
      </c>
      <c r="AU1" s="84" t="s">
        <v>39147</v>
      </c>
      <c r="AV1" s="84" t="s">
        <v>39148</v>
      </c>
      <c r="AW1" s="84" t="s">
        <v>39149</v>
      </c>
      <c r="AX1" s="84" t="s">
        <v>39150</v>
      </c>
      <c r="AY1" s="84" t="s">
        <v>39151</v>
      </c>
      <c r="AZ1" s="84" t="s">
        <v>39152</v>
      </c>
      <c r="BA1" s="84" t="s">
        <v>39153</v>
      </c>
      <c r="BB1" s="84" t="s">
        <v>39154</v>
      </c>
      <c r="BC1" s="84" t="s">
        <v>39155</v>
      </c>
      <c r="BD1" s="84" t="s">
        <v>39156</v>
      </c>
      <c r="BE1" s="84" t="s">
        <v>39157</v>
      </c>
      <c r="BF1" s="84" t="s">
        <v>39158</v>
      </c>
      <c r="BG1" s="84" t="s">
        <v>39159</v>
      </c>
      <c r="BH1" s="84" t="s">
        <v>39160</v>
      </c>
      <c r="BI1" s="84" t="s">
        <v>39161</v>
      </c>
      <c r="BJ1" s="84" t="s">
        <v>39162</v>
      </c>
      <c r="BK1" s="84" t="s">
        <v>39163</v>
      </c>
      <c r="BL1" s="84" t="s">
        <v>39164</v>
      </c>
      <c r="BM1" s="84" t="s">
        <v>39165</v>
      </c>
      <c r="BN1" s="84" t="s">
        <v>39166</v>
      </c>
      <c r="BO1" s="84" t="s">
        <v>39167</v>
      </c>
      <c r="BP1" s="84" t="s">
        <v>39168</v>
      </c>
      <c r="BQ1" s="84" t="s">
        <v>39169</v>
      </c>
      <c r="BR1" s="84" t="s">
        <v>39170</v>
      </c>
      <c r="BS1" s="84" t="s">
        <v>39171</v>
      </c>
      <c r="BT1" s="84" t="s">
        <v>39172</v>
      </c>
      <c r="BU1" s="84" t="s">
        <v>39173</v>
      </c>
      <c r="BV1" s="84" t="s">
        <v>39174</v>
      </c>
      <c r="BW1" s="84" t="s">
        <v>39175</v>
      </c>
      <c r="BX1" s="84" t="s">
        <v>39176</v>
      </c>
      <c r="BY1" s="84" t="s">
        <v>39177</v>
      </c>
      <c r="BZ1" s="84" t="s">
        <v>39178</v>
      </c>
      <c r="CA1" s="84" t="s">
        <v>39179</v>
      </c>
      <c r="CB1" s="84" t="s">
        <v>39180</v>
      </c>
      <c r="CC1" s="84" t="s">
        <v>39181</v>
      </c>
      <c r="CD1" s="84" t="s">
        <v>39182</v>
      </c>
      <c r="CE1" s="84" t="s">
        <v>39183</v>
      </c>
      <c r="CF1" s="84" t="s">
        <v>39184</v>
      </c>
      <c r="CG1" s="84" t="s">
        <v>39185</v>
      </c>
      <c r="CH1" s="84" t="s">
        <v>39186</v>
      </c>
      <c r="CI1" s="84" t="s">
        <v>39187</v>
      </c>
      <c r="CJ1" s="84" t="s">
        <v>39188</v>
      </c>
    </row>
    <row r="2" spans="1:88" s="115" customFormat="1" ht="31.5" customHeight="1">
      <c r="A2" s="58" t="s">
        <v>39189</v>
      </c>
      <c r="B2" s="58" t="s">
        <v>27</v>
      </c>
      <c r="C2" s="58">
        <v>1</v>
      </c>
      <c r="D2" s="58" t="s">
        <v>19608</v>
      </c>
      <c r="E2" s="81" t="s">
        <v>39111</v>
      </c>
      <c r="F2" s="71">
        <v>45322.056979166664</v>
      </c>
      <c r="G2" s="72" t="s">
        <v>39190</v>
      </c>
      <c r="H2" s="83">
        <v>45322.050729166665</v>
      </c>
      <c r="I2" s="58" t="s">
        <v>88</v>
      </c>
      <c r="J2" s="58" t="s">
        <v>65</v>
      </c>
      <c r="K2" s="82" t="s">
        <v>39191</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39192</v>
      </c>
      <c r="B3" s="58" t="str">
        <f>IFERROR(VLOOKUP(D3,DB!A:K,11,0),"")</f>
        <v>R2</v>
      </c>
      <c r="C3" s="58">
        <v>1</v>
      </c>
      <c r="D3" s="58" t="s">
        <v>25669</v>
      </c>
      <c r="E3" s="81" t="s">
        <v>39106</v>
      </c>
      <c r="F3" s="71">
        <v>45824.999837962961</v>
      </c>
      <c r="G3" s="72">
        <f t="shared" ref="G3" ca="1" si="0">IFERROR(NOW()-F3,"-")</f>
        <v>166.23598541667161</v>
      </c>
      <c r="H3" s="71">
        <v>45824.993587962963</v>
      </c>
      <c r="I3" s="58" t="str">
        <f>IFERROR(VLOOKUP(D3,DB!A:F,6,0),"")</f>
        <v>Generator-SG</v>
      </c>
      <c r="J3" s="58" t="str">
        <f>IFERROR(VLOOKUP(D3,DB!A:G,7,0),"")</f>
        <v>Good</v>
      </c>
      <c r="K3" s="82" t="s">
        <v>39193</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39194</v>
      </c>
      <c r="B4" s="18" t="str">
        <f>IFERROR(VLOOKUP(D4,DB!A:K,11,0),"")</f>
        <v>R2</v>
      </c>
      <c r="C4" s="18">
        <v>1</v>
      </c>
      <c r="D4" s="18" t="s">
        <v>17800</v>
      </c>
      <c r="E4" s="81" t="s">
        <v>39106</v>
      </c>
      <c r="F4" s="100">
        <v>45984.387418981481</v>
      </c>
      <c r="G4" s="101">
        <f ca="1">IFERROR(NOW()-F4,"-")</f>
        <v>6.8484043981516152</v>
      </c>
      <c r="H4" s="100">
        <v>45984.381168981483</v>
      </c>
      <c r="I4" s="18" t="str">
        <f>IFERROR(VLOOKUP(D4,DB!A:F,6,0),"")</f>
        <v>SCECO</v>
      </c>
      <c r="J4" s="18" t="str">
        <f>IFERROR(VLOOKUP(D4,DB!A:G,7,0),"")</f>
        <v>Vandalized</v>
      </c>
      <c r="K4" s="19" t="s">
        <v>39195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39196</v>
      </c>
      <c r="B5" s="18" t="str">
        <f>IFERROR(VLOOKUP(D5,DB!A:K,11,0),"")</f>
        <v>R2</v>
      </c>
      <c r="C5" s="18">
        <v>1</v>
      </c>
      <c r="D5" s="18" t="s">
        <v>22350</v>
      </c>
      <c r="E5" s="99" t="s">
        <v>39106</v>
      </c>
      <c r="F5" s="100">
        <v>45990.755069444444</v>
      </c>
      <c r="G5" s="101">
        <f ca="1">IFERROR(NOW()-F5,"-")</f>
        <v>0.48075393518956844</v>
      </c>
      <c r="H5" s="100">
        <v>45990.748819444445</v>
      </c>
      <c r="I5" s="18" t="str">
        <f>IFERROR(VLOOKUP(D5,DB!A:F,6,0),"")</f>
        <v>Power cube</v>
      </c>
      <c r="J5" s="18" t="str">
        <f>IFERROR(VLOOKUP(D5,DB!A:G,7,0),"")</f>
        <v>Good</v>
      </c>
      <c r="K5" s="19" t="s">
        <v>39197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39198</v>
      </c>
      <c r="B6" s="18" t="str">
        <f>IFERROR(VLOOKUP(D6,DB!A:K,11,0),"")</f>
        <v>R2</v>
      </c>
      <c r="C6" s="18"/>
      <c r="D6" s="18" t="s">
        <v>19114</v>
      </c>
      <c r="E6" s="99"/>
      <c r="F6" s="100"/>
      <c r="G6" s="101">
        <f ca="1">IFERROR(NOW()-F6,"-")</f>
        <v>45991.235823379633</v>
      </c>
      <c r="H6" s="156" t="s">
        <v>39199</v>
      </c>
      <c r="I6" s="18" t="str">
        <f>IFERROR(VLOOKUP(D6,DB!A:F,6,0),"")</f>
        <v>SCECO</v>
      </c>
      <c r="J6" s="18" t="str">
        <f>IFERROR(VLOOKUP(D6,DB!A:G,7,0),"")</f>
        <v>Dead</v>
      </c>
      <c r="K6" s="19" t="s">
        <v>39200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45991.235823379633</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45991.235823379633</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45991.235823379633</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45991.235823379633</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45991.235823379633</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45991.235823379633</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45991.235823379633</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45991.235823379633</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45991.235823379633</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45991.235823379633</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45991.235823379633</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45991.235823379633</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45991.235823379633</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45991.235823379633</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45991.235823379633</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45991.235823379633</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45991.235823379633</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45991.235823379633</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45991.235823379633</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45991.235823379633</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45991.235823379633</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45991.235823379633</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45991.235823379633</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45991.235823379633</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45991.235823379633</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45991.235823379633</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45991.235823379633</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45991.235823379633</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45991.235823379633</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45991.235823379633</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45991.235823379633</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45991.235823379633</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45991.235823379633</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45991.235823379633</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45991.235823379633</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45991.235823379633</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45991.235823379633</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45991.235823379633</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45991.235823379633</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45991.235823379633</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45991.235823379633</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45991.235823379633</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45991.235823379633</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45991.235823379633</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45991.235823379633</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45991.235823379633</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45991.235823379633</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45991.235823379633</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45991.235823379633</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45991.235823379633</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45991.235823379633</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45991.235823379633</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45991.235823379633</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45991.235823379633</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45991.235823379633</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45991.235823379633</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45991.235823379633</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45991.235823379633</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45991.235823379633</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45991.235823379633</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45991.235823379633</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45991.235823379633</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45991.235823379633</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45991.235823379633</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45991.235823379633</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45991.235823379633</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45991.235823379633</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45991.235823379633</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45991.235823379633</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45991.235823379633</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sheetData>
  <dataValidations count="2">
    <dataValidation allowBlank="1" showInputMessage="1" showErrorMessage="1" sqref="E1" xr:uid="{4D935161-CDD3-4592-B877-3FB59C99E142}"/>
    <dataValidation type="list" allowBlank="1" showInputMessage="1" showErrorMessage="1" sqref="E3:E7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4"/>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3.89843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t="str">
        <f>IFERROR(VLOOKUP(#REF!,DB!#REF!,7,0),"")</f>
        <v/>
      </c>
      <c r="E2" s="18"/>
      <c r="F2" s="20"/>
      <c r="G2" s="21">
        <f t="shared" ref="G2:G33" ca="1" si="0">IFERROR(NOW()-F2,"-")</f>
        <v>45991.235823379633</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45991.235823379633</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45991.235823379633</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45991.235823379633</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45991.235823379633</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45991.235823379633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45991.235823379633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45991.235823379633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45991.235823379633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45991.235823379633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45991.235823379633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45991.235823379633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45991.235823379633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45991.235823379633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45991.235823379633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45991.235823379633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45991.235823379633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45991.235823379633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45991.235823379633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45991.235823379633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45991.235823379633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45991.235823379633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45991.235823379633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45991.235823379633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45991.235823379633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45991.235823379633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45991.235823379633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45991.235823379633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45991.235823379633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45991.235823379633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45991.235823379633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45991.235823379633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ref="G34:G97" ca="1" si="1">IFERROR(NOW()-F34,"-")</f>
        <v>45991.235823379633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45991.235823379633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45991.235823379633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45991.235823379633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45991.235823379633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45991.235823379633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45991.235823379633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45991.235823379633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45991.235823379633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45991.235823379633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45991.235823379633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45991.235823379633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45991.235823379633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45991.235823379633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45991.235823379633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45991.235823379633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45991.235823379633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45991.235823379633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45991.235823379633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45991.235823379633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45991.235823379633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45991.235823379633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45991.235823379633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45991.235823379633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45991.235823379633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45991.235823379633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45991.235823379633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45991.235823379633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45991.235823379633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45991.235823379633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45991.235823379633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45991.235823379633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45991.235823379633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45991.235823379633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45991.235823379633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45991.235823379633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45991.235823379633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45991.235823379633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45991.235823379633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45991.235823379633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45991.235823379633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45991.235823379633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45991.235823379633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45991.235823379633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45991.235823379633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45991.235823379633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45991.235823379633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45991.235823379633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45991.235823379633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45991.235823379633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45991.235823379633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45991.235823379633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45991.235823379633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45991.235823379633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45991.235823379633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45991.235823379633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45991.235823379633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45991.235823379633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45991.235823379633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45991.235823379633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45991.235823379633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45991.235823379633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45991.235823379633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45991.235823379633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ref="G98:G161" ca="1" si="2">IFERROR(NOW()-F98,"-")</f>
        <v>45991.235823379633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45991.235823379633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45991.235823379633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45991.235823379633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45991.235823379633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45991.235823379633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45991.235823379633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45991.235823379633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45991.235823379633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45991.235823379633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45991.235823379633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45991.235823379633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45991.235823379633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45991.235823379633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45991.235823379633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45991.235823379633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45991.235823379633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45991.235823379633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45991.235823379633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45991.235823379633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45991.235823379633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45991.235823379633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45991.235823379633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45991.235823379633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45991.235823379633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45991.235823379633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45991.235823379633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45991.235823379633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45991.235823379633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45991.235823379633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45991.235823379633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45991.235823379633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45991.235823379633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45991.235823379633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45991.235823379633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45991.235823379633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45991.235823379633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45991.235823379633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45991.235823379633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45991.235823379633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45991.235823379633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45991.235823379633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45991.235823379633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45991.235823379633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45991.235823379633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45991.235823379633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45991.235823379633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45991.235823379633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45991.235823379633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45991.235823379633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45991.235823379633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45991.235823379633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45991.235823379633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45991.235823379633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45991.235823379633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45991.235823379633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45991.235823379633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45991.235823379633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45991.235823379633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45991.235823379633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45991.235823379633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45991.235823379633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45991.235823379633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45991.235823379633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ref="G162:G225" ca="1" si="3">IFERROR(NOW()-F162,"-")</f>
        <v>45991.235823379633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45991.235823379633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45991.235823379633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45991.235823379633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45991.235823379633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45991.235823379633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45991.235823379633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45991.235823379633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45991.235823379633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45991.235823379633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45991.235823379633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45991.235823379633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45991.235823379633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45991.235823379633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45991.235823379633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45991.235823379633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45991.235823379633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45991.235823379633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45991.235823379633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45991.235823379633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45991.235823379633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45991.235823379633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45991.235823379633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45991.235823379633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45991.235823379633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45991.235823379633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45991.235823379633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45991.235823379633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45991.235823379633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45991.235823379633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45991.235823379633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45991.235823379633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45991.235823379633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45991.235823379633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45991.235823379633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45991.235823379633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45991.235823379633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45991.235823379633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45991.235823379633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45991.235823379633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45991.235823379633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45991.235823379633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45991.235823379633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45991.235823379633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45991.235823379633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45991.235823379633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45991.235823379633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45991.235823379633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45991.235823379633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45991.235823379633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45991.235823379633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45991.235823379633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45991.235823379633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45991.235823379633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45991.235823379633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45991.235823379633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45991.235823379633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45991.235823379633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45991.235823379633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45991.235823379633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45991.235823379633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45991.235823379633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45991.235823379633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45991.235823379633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ref="G226:G289" ca="1" si="4">IFERROR(NOW()-F226,"-")</f>
        <v>45991.235823379633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45991.235823379633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45991.235823379633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45991.235823379633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45991.235823379633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45991.235823379633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45991.235823379633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45991.235823379633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45991.235823379633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45991.235823379633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45991.235823379633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45991.235823379633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45991.235823379633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45991.235823379633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45991.235823379633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45991.235823379633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45991.235823379633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45991.235823379633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45991.235823379633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45991.235823379633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45991.235823379633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45991.235823379633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45991.235823379633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45991.235823379633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45991.235823379633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45991.235823379633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45991.235823379633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45991.235823379633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45991.235823379633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45991.235823379633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45991.235823379633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45991.235823379633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45991.235823379633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45991.235823379633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45991.235823379633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45991.235823379633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45991.235823379633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45991.235823379633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45991.235823379633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45991.235823379633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45991.235823379633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45991.235823379633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45991.235823379633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45991.235823379633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45991.235823379633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45991.235823379633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45991.235823379633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45991.235823379633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45991.235823379633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45991.235823379633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45991.235823379633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45991.235823379633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45991.235823379633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45991.235823379633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45991.235823379633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45991.235823379633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45991.235823379633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45991.235823379633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45991.235823379633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45991.235823379633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45991.235823379633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45991.235823379633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45991.235823379633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45991.235823379633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ref="G290:G353" ca="1" si="5">IFERROR(NOW()-F290,"-")</f>
        <v>45991.235823379633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45991.235823379633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45991.235823379633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45991.235823379633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45991.235823379633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45991.235823379633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45991.235823379633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45991.235823379633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45991.235823379633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45991.235823379633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45991.235823379633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45991.235823379633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45991.235823379633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45991.235823379633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45991.235823379633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45991.235823379633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45991.235823379633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45991.235823379633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45991.235823379633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45991.235823379633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45991.235823379633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45991.235823379633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45991.235823379633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45991.235823379633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45991.235823379633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45991.235823379633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45991.235823379633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45991.235823379633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45991.235823379633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45991.235823379633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45991.235823379633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45991.235823379633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45991.235823379633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45991.235823379633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45991.235823379633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45991.235823379633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45991.235823379633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45991.235823379633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45991.235823379633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45991.235823379633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45991.235823379633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45991.235823379633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45991.235823379633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45991.235823379633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45991.235823379633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45991.235823379633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45991.235823379633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45991.235823379633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45991.235823379633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45991.235823379633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45991.235823379633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45991.235823379633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45991.235823379633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45991.235823379633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45991.235823379633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45991.235823379633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45991.235823379633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45991.235823379633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45991.235823379633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45991.235823379633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45991.235823379633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45991.235823379633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45991.235823379633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45991.235823379633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ref="G354:G417" ca="1" si="6">IFERROR(NOW()-F354,"-")</f>
        <v>45991.235823379633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45991.235823379633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45991.235823379633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45991.235823379633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45991.235823379633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45991.235823379633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45991.235823379633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45991.235823379633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45991.235823379633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45991.235823379633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45991.235823379633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45991.235823379633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45991.235823379633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45991.235823379633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45991.235823379633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45991.235823379633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45991.235823379633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45991.235823379633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45991.235823379633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45991.235823379633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45991.235823379633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45991.235823379633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45991.235823379633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45991.235823379633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45991.235823379633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45991.235823379633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45991.235823379633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45991.235823379633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45991.235823379633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45991.235823379633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45991.235823379633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45991.235823379633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45991.235823379633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45991.235823379633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45991.235823379633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45991.235823379633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45991.235823379633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45991.235823379633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45991.235823379633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45991.235823379633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45991.235823379633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45991.235823379633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45991.235823379633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45991.235823379633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45991.235823379633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45991.235823379633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45991.235823379633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45991.235823379633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45991.235823379633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45991.235823379633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45991.235823379633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45991.235823379633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45991.235823379633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45991.235823379633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45991.235823379633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45991.235823379633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45991.235823379633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45991.235823379633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45991.235823379633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45991.235823379633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45991.235823379633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45991.235823379633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45991.235823379633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45991.235823379633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ref="G418:G481" ca="1" si="7">IFERROR(NOW()-F418,"-")</f>
        <v>45991.235823379633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45991.235823379633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45991.235823379633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45991.235823379633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45991.235823379633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45991.235823379633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45991.235823379633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45991.235823379633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45991.235823379633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45991.235823379633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45991.235823379633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45991.235823379633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45991.235823379633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45991.235823379633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45991.235823379633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45991.235823379633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45991.235823379633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45991.235823379633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45991.235823379633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45991.235823379633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45991.235823379633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45991.235823379633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45991.235823379633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45991.235823379633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45991.235823379633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45991.235823379633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45991.235823379633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45991.235823379633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45991.235823379633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45991.235823379633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45991.235823379633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45991.235823379633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45991.235823379633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45991.235823379633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45991.235823379633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45991.235823379633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45991.235823379633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45991.235823379633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45991.235823379633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45991.235823379633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45991.235823379633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45991.235823379633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45991.235823379633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45991.235823379633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45991.235823379633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45991.235823379633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45991.235823379633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45991.235823379633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45991.235823379633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45991.235823379633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45991.235823379633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45991.235823379633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45991.235823379633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45991.235823379633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45991.235823379633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45991.235823379633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45991.235823379633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45991.235823379633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45991.235823379633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45991.235823379633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45991.235823379633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45991.235823379633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45991.235823379633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45991.235823379633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ref="G482:G545" ca="1" si="8">IFERROR(NOW()-F482,"-")</f>
        <v>45991.235823379633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45991.235823379633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45991.235823379633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45991.235823379633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45991.235823379633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45991.235823379633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45991.235823379633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45991.235823379633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45991.235823379633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45991.235823379633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45991.235823379633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45991.235823379633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45991.235823379633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45991.235823379633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45991.235823379633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45991.235823379633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45991.235823379633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45991.235823379633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45991.235823379633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45991.235823379633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45991.235823379633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45991.235823379633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45991.235823379633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45991.235823379633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45991.235823379633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45991.235823379633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45991.235823379633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45991.235823379633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45991.235823379633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45991.235823379633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45991.235823379633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45991.235823379633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45991.235823379633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45991.235823379633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45991.235823379633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45991.235823379633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45991.235823379633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45991.235823379633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45991.235823379633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45991.235823379633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45991.235823379633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45991.235823379633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45991.235823379633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45991.235823379633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45991.235823379633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45991.235823379633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45991.235823379633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45991.235823379633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45991.235823379633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45991.235823379633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45991.235823379633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45991.235823379633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45991.235823379633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45991.235823379633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45991.235823379633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45991.235823379633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45991.235823379633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45991.235823379633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45991.235823379633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45991.235823379633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45991.235823379633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45991.235823379633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45991.235823379633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45991.235823379633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ref="G546:G609" ca="1" si="9">IFERROR(NOW()-F546,"-")</f>
        <v>45991.235823379633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45991.235823379633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45991.235823379633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45991.235823379633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45991.235823379633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45991.235823379633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45991.235823379633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45991.235823379633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45991.235823379633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45991.235823379633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45991.235823379633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45991.235823379633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45991.235823379633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45991.235823379633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45991.235823379633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45991.235823379633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45991.235823379633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45991.235823379633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45991.235823379633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45991.235823379633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45991.235823379633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45991.235823379633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45991.235823379633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45991.235823379633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45991.235823379633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45991.235823379633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45991.235823379633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45991.235823379633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45991.235823379633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45991.235823379633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45991.235823379633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45991.235823379633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45991.235823379633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45991.235823379633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45991.235823379633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45991.235823379633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45991.235823379633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45991.235823379633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45991.235823379633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45991.235823379633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45991.235823379633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45991.235823379633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45991.235823379633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45991.235823379633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45991.235823379633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45991.235823379633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45991.235823379633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45991.235823379633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45991.235823379633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45991.235823379633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45991.235823379633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45991.235823379633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45991.235823379633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45991.235823379633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45991.235823379633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45991.235823379633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45991.235823379633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45991.235823379633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45991.235823379633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45991.235823379633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45991.235823379633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45991.235823379633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45991.235823379633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45991.235823379633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ref="G610:G673" ca="1" si="10">IFERROR(NOW()-F610,"-")</f>
        <v>45991.235823379633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45991.235823379633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45991.235823379633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45991.235823379633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45991.235823379633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45991.235823379633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45991.235823379633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45991.235823379633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45991.235823379633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45991.235823379633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45991.235823379633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45991.235823379633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45991.235823379633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45991.235823379633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45991.235823379633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45991.235823379633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45991.235823379633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45991.235823379633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45991.235823379633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45991.235823379633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45991.235823379633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45991.235823379633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45991.235823379633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45991.235823379633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45991.235823379633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45991.235823379633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45991.235823379633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45991.235823379633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45991.235823379633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45991.235823379633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45991.235823379633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45991.235823379633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45991.235823379633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45991.235823379633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45991.235823379633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45991.235823379633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45991.235823379633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45991.235823379633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45991.235823379633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45991.235823379633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45991.235823379633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45991.235823379633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45991.235823379633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45991.235823379633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45991.235823379633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45991.235823379633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45991.235823379633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45991.235823379633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45991.235823379633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45991.235823379633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45991.235823379633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45991.235823379633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45991.235823379633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45991.235823379633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45991.235823379633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45991.235823379633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45991.235823379633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45991.235823379633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45991.235823379633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45991.235823379633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45991.235823379633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45991.235823379633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45991.235823379633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45991.235823379633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ref="G674:G737" ca="1" si="11">IFERROR(NOW()-F674,"-")</f>
        <v>45991.235823379633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45991.235823379633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45991.235823379633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45991.235823379633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45991.235823379633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45991.235823379633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45991.235823379633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45991.235823379633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45991.235823379633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45991.235823379633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45991.235823379633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45991.235823379633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45991.235823379633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45991.235823379633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45991.235823379633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45991.235823379633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45991.235823379633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45991.235823379633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45991.235823379633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45991.235823379633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45991.235823379633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45991.235823379633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45991.235823379633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45991.235823379633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45991.235823379633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45991.235823379633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45991.235823379633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45991.235823379633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45991.235823379633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45991.235823379633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45991.235823379633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45991.235823379633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45991.235823379633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45991.235823379633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45991.235823379633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45991.235823379633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45991.235823379633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45991.235823379633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45991.235823379633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45991.235823379633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45991.235823379633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45991.235823379633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45991.235823379633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45991.235823379633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45991.235823379633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45991.235823379633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45991.235823379633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45991.235823379633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45991.235823379633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45991.235823379633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45991.235823379633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45991.235823379633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45991.235823379633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45991.235823379633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45991.235823379633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45991.235823379633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45991.235823379633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45991.235823379633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45991.235823379633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45991.235823379633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45991.235823379633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45991.235823379633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45991.235823379633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45991.235823379633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ref="G738:G801" ca="1" si="12">IFERROR(NOW()-F738,"-")</f>
        <v>45991.235823379633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45991.235823379633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45991.235823379633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45991.235823379633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45991.235823379633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45991.235823379633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45991.235823379633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45991.235823379633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45991.235823379633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45991.235823379633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45991.235823379633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45991.235823379633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45991.235823379633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45991.235823379633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45991.235823379633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45991.235823379633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45991.235823379633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45991.235823379633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45991.235823379633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45991.235823379633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45991.235823379633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45991.235823379633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45991.235823379633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45991.235823379633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45991.235823379633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45991.235823379633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45991.235823379633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45991.235823379633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45991.235823379633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45991.235823379633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45991.235823379633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45991.235823379633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45991.235823379633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45991.235823379633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45991.235823379633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45991.235823379633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45991.235823379633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45991.235823379633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45991.235823379633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45991.235823379633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45991.235823379633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45991.235823379633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45991.235823379633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45991.235823379633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45991.235823379633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45991.235823379633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45991.235823379633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45991.235823379633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45991.235823379633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45991.235823379633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45991.235823379633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45991.235823379633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45991.235823379633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45991.235823379633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45991.235823379633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45991.235823379633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45991.235823379633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45991.235823379633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45991.235823379633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45991.235823379633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45991.235823379633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45991.235823379633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45991.235823379633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45991.235823379633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ref="G802:G865" ca="1" si="13">IFERROR(NOW()-F802,"-")</f>
        <v>45991.235823379633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45991.235823379633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45991.235823379633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45991.235823379633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45991.235823379633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45991.235823379633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45991.235823379633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45991.235823379633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45991.235823379633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45991.235823379633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45991.235823379633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45991.235823379633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45991.235823379633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45991.235823379633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45991.235823379633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45991.235823379633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45991.235823379633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45991.235823379633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45991.235823379633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45991.235823379633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45991.235823379633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45991.235823379633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45991.235823379633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45991.235823379633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45991.235823379633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45991.235823379633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45991.235823379633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45991.235823379633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45991.235823379633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45991.235823379633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45991.235823379633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45991.235823379633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45991.235823379633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45991.235823379633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45991.235823379633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45991.235823379633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45991.235823379633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45991.235823379633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45991.235823379633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45991.235823379633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45991.235823379633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45991.235823379633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45991.235823379633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45991.235823379633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45991.235823379633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45991.235823379633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45991.235823379633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45991.235823379633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45991.235823379633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45991.235823379633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45991.235823379633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45991.235823379633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45991.235823379633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45991.235823379633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45991.235823379633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45991.235823379633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45991.235823379633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45991.235823379633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45991.235823379633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45991.235823379633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45991.235823379633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45991.235823379633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45991.235823379633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45991.235823379633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ref="G866:G929" ca="1" si="14">IFERROR(NOW()-F866,"-")</f>
        <v>45991.235823379633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45991.235823379633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45991.235823379633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45991.235823379633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45991.235823379633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45991.235823379633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45991.235823379633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45991.235823379633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45991.235823379633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45991.235823379633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45991.235823379633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45991.235823379633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45991.235823379633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45991.235823379633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45991.235823379633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45991.235823379633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45991.235823379633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45991.235823379633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45991.235823379633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45991.235823379633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45991.235823379633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45991.235823379633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45991.235823379633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45991.235823379633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45991.235823379633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45991.235823379633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45991.235823379633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45991.235823379633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45991.235823379633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45991.235823379633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45991.235823379633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45991.235823379633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45991.235823379633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45991.235823379633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45991.235823379633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45991.235823379633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45991.235823379633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45991.235823379633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45991.235823379633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45991.235823379633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45991.235823379633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45991.235823379633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45991.235823379633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45991.235823379633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45991.235823379633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45991.235823379633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45991.235823379633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45991.235823379633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45991.235823379633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45991.235823379633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45991.235823379633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45991.235823379633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45991.235823379633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45991.235823379633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45991.235823379633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45991.235823379633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45991.235823379633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45991.235823379633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45991.235823379633</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45991.235823379633</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45991.235823379633</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45991.235823379633</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45991.235823379633</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45991.235823379633</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ref="G930:G944" ca="1" si="15">IFERROR(NOW()-F930,"-")</f>
        <v>45991.235823379633</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45991.235823379633</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45991.235823379633</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45991.235823379633</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45991.235823379633</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45991.235823379633</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45991.235823379633</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45991.235823379633</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45991.235823379633</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45991.235823379633</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45991.235823379633</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45991.235823379633</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45991.235823379633</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45991.235823379633</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45991.235823379633</v>
      </c>
      <c r="H944" s="22"/>
      <c r="I944" s="19" t="str">
        <f>IFERROR(VLOOKUP(D944,DB!A:F,6,0),"")</f>
        <v/>
      </c>
      <c r="J944" s="18" t="str">
        <f>IFERROR(VLOOKUP(D944,DB!A:G,7,0),"")</f>
        <v/>
      </c>
      <c r="K944" s="42"/>
      <c r="L944" s="23" t="str">
        <f>IFERROR(VLOOKUP(D944,DB!A:I,9,0),"")</f>
        <v/>
      </c>
    </row>
  </sheetData>
  <dataValidations count="2">
    <dataValidation allowBlank="1" showInputMessage="1" showErrorMessage="1" sqref="E1" xr:uid="{5914219A-CB83-432D-936A-CC0CB6F3982A}"/>
    <dataValidation type="list" allowBlank="1" showInputMessage="1" showErrorMessage="1" sqref="E2:E9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9"/>
  <sheetViews>
    <sheetView workbookViewId="0">
      <selection activeCell="J15" sqref="J1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39201</v>
      </c>
      <c r="B2" s="88" t="str">
        <f>IFERROR(VLOOKUP(D2,DB!A:K,11,0),"")</f>
        <v>R4</v>
      </c>
      <c r="C2" s="90">
        <v>1</v>
      </c>
      <c r="D2" s="88" t="s">
        <v>35166</v>
      </c>
      <c r="E2" s="91" t="s">
        <v>39106</v>
      </c>
      <c r="F2" s="92">
        <v>45703.480717592596</v>
      </c>
      <c r="G2" s="93">
        <f ca="1">IFERROR(NOW()-F2,"")</f>
        <v>287.75510578703688</v>
      </c>
      <c r="H2" s="92">
        <v>45703.474768518521</v>
      </c>
      <c r="I2" s="92" t="str">
        <f>IFERROR(VLOOKUP(D2,DB!A:F,6,0),"")</f>
        <v>SCECO</v>
      </c>
      <c r="J2" s="92" t="str">
        <f>IFERROR(VLOOKUP(D2,DB!A:G,7,0),"")</f>
        <v>Dead</v>
      </c>
      <c r="K2" s="94" t="s">
        <v>39202</v>
      </c>
      <c r="L2" s="88" t="str">
        <f>IFERROR(VLOOKUP(D2,DB!A:I,9,0),"")</f>
        <v>Latis</v>
      </c>
    </row>
    <row r="3" spans="1:16" ht="15" customHeight="1">
      <c r="A3" s="110"/>
      <c r="B3" s="110" t="str">
        <f>IFERROR(VLOOKUP(D3,DB!A:K,11,0),"")</f>
        <v/>
      </c>
      <c r="C3" s="90"/>
      <c r="D3" s="88"/>
      <c r="E3" s="91"/>
      <c r="F3" s="92"/>
      <c r="G3" s="93">
        <f t="shared" ref="G3:G41" ca="1" si="0">IFERROR(NOW()-F3,"")</f>
        <v>45991.235823379633</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45991.235823379633</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45991.235823379633</v>
      </c>
      <c r="H5" s="92"/>
      <c r="I5" s="110" t="str">
        <f>IFERROR(VLOOKUP(D5,DB!A:F,6,0),"")</f>
        <v/>
      </c>
      <c r="J5" s="110" t="str">
        <f>IFERROR(VLOOKUP(D5,DB!A:G,7,0),"")</f>
        <v/>
      </c>
      <c r="K5" s="94"/>
      <c r="L5" s="88" t="str">
        <f>IFERROR(VLOOKUP(D5,DB!A:I,9,0),"")</f>
        <v/>
      </c>
    </row>
    <row r="6" spans="1:16" ht="15" customHeight="1">
      <c r="A6" s="110"/>
      <c r="B6" s="110" t="str">
        <f>IFERROR(VLOOKUP(D6,DB!A:K,11,0),"")</f>
        <v/>
      </c>
      <c r="C6" s="90"/>
      <c r="D6" s="153"/>
      <c r="E6" s="91"/>
      <c r="F6" s="92"/>
      <c r="G6" s="93">
        <f t="shared" ca="1" si="0"/>
        <v>45991.235823379633</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45991.235823379633</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45991.235823379633</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45991.235823379633</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45991.235823379633</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45991.235823379633</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45991.235823379633</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45991.235823379633</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45991.235823379633</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45991.235823379633</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45991.235823379633</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45991.235823379633</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45991.235823379633</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45991.235823379633</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45991.235823379633</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45991.235823379633</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45991.235823379633</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45991.235823379633</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45991.235823379633</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45991.235823379633</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45991.235823379633</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45991.235823379633</v>
      </c>
      <c r="H27" s="92"/>
      <c r="I27" s="110" t="str">
        <f>IFERROR(VLOOKUP(D27,DB!A:F,6,0),"")</f>
        <v/>
      </c>
      <c r="J27" s="110" t="str">
        <f>IFERROR(VLOOKUP(D27,DB!A:G,7,0),"")</f>
        <v/>
      </c>
      <c r="K27" s="94"/>
      <c r="L27" s="88" t="str">
        <f>IFERROR(VLOOKUP(D27,DB!A:I,9,0),"")</f>
        <v/>
      </c>
    </row>
    <row r="28" spans="1:12" ht="15" customHeight="1">
      <c r="A28" s="110"/>
      <c r="B28" s="110" t="str">
        <f>IFERROR(VLOOKUP(D29,DB!A:K,11,0),"")</f>
        <v/>
      </c>
      <c r="C28" s="90"/>
      <c r="D28" s="154"/>
      <c r="E28" s="91"/>
      <c r="F28" s="92"/>
      <c r="G28" s="93">
        <f t="shared" ca="1" si="0"/>
        <v>45991.235823379633</v>
      </c>
      <c r="H28" s="92"/>
      <c r="I28" s="110" t="str">
        <f>IFERROR(VLOOKUP(D29,DB!A:F,6,0),"")</f>
        <v/>
      </c>
      <c r="J28" s="110" t="str">
        <f>IFERROR(VLOOKUP(D29,DB!A:G,7,0),"")</f>
        <v/>
      </c>
      <c r="K28" s="94"/>
      <c r="L28" s="88" t="str">
        <f>IFERROR(VLOOKUP(D29,DB!A:I,9,0),"")</f>
        <v/>
      </c>
    </row>
    <row r="29" spans="1:12" ht="15" customHeight="1">
      <c r="A29" s="110"/>
      <c r="B29" s="110" t="str">
        <f>IFERROR(VLOOKUP(#REF!,DB!A:K,11,0),"")</f>
        <v/>
      </c>
      <c r="C29" s="90"/>
      <c r="D29" s="88"/>
      <c r="E29" s="91"/>
      <c r="F29" s="92"/>
      <c r="G29" s="93">
        <f t="shared" ca="1" si="0"/>
        <v>45991.235823379633</v>
      </c>
      <c r="H29" s="92"/>
      <c r="I29" s="110" t="str">
        <f>IFERROR(VLOOKUP(#REF!,DB!A:F,6,0),"")</f>
        <v/>
      </c>
      <c r="J29" s="110" t="str">
        <f>IFERROR(VLOOKUP(#REF!,DB!A:G,7,0),"")</f>
        <v/>
      </c>
      <c r="K29" s="94"/>
      <c r="L29" s="88" t="str">
        <f>IFERROR(VLOOKUP(#REF!,DB!A:I,9,0),"")</f>
        <v/>
      </c>
    </row>
    <row r="30" spans="1:12" ht="15" customHeight="1">
      <c r="A30" s="110"/>
      <c r="B30" s="110" t="str">
        <f>IFERROR(VLOOKUP(D30,DB!A:K,11,0),"")</f>
        <v/>
      </c>
      <c r="C30" s="90"/>
      <c r="D30" s="88"/>
      <c r="E30" s="91"/>
      <c r="F30" s="92"/>
      <c r="G30" s="93">
        <f t="shared" ca="1" si="0"/>
        <v>45991.235823379633</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45991.235823379633</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45991.235823379633</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45991.235823379633</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45991.235823379633</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45991.235823379633</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45991.235823379633</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45991.235823379633</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45991.235823379633</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45991.235823379633</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45991.235823379633</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45991.235823379633</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ref="G42:G105" ca="1" si="1">IFERROR(NOW()-F42,"")</f>
        <v>45991.235823379633</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45991.235823379633</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45991.235823379633</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45991.235823379633</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45991.235823379633</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45991.235823379633</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45991.235823379633</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45991.235823379633</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45991.235823379633</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45991.235823379633</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45991.235823379633</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45991.235823379633</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45991.235823379633</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45991.235823379633</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45991.235823379633</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45991.235823379633</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45991.235823379633</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45991.235823379633</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45991.235823379633</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45991.235823379633</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45991.235823379633</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45991.235823379633</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45991.235823379633</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45991.235823379633</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45991.235823379633</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45991.235823379633</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45991.235823379633</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45991.235823379633</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45991.235823379633</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45991.235823379633</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45991.235823379633</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45991.235823379633</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45991.235823379633</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45991.235823379633</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45991.235823379633</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45991.235823379633</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45991.235823379633</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45991.235823379633</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45991.235823379633</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45991.235823379633</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45991.235823379633</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45991.235823379633</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45991.235823379633</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45991.235823379633</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45991.235823379633</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45991.235823379633</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45991.235823379633</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45991.235823379633</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45991.235823379633</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45991.235823379633</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45991.235823379633</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45991.235823379633</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45991.235823379633</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45991.235823379633</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45991.235823379633</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45991.235823379633</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45991.235823379633</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45991.235823379633</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45991.235823379633</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45991.235823379633</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45991.235823379633</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45991.235823379633</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45991.235823379633</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45991.235823379633</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ref="G106:G169" ca="1" si="2">IFERROR(NOW()-F106,"")</f>
        <v>45991.235823379633</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45991.235823379633</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45991.235823379633</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45991.235823379633</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45991.235823379633</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45991.235823379633</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45991.235823379633</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45991.235823379633</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45991.235823379633</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45991.235823379633</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45991.235823379633</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45991.235823379633</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45991.235823379633</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45991.235823379633</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45991.235823379633</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45991.235823379633</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45991.235823379633</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45991.235823379633</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45991.235823379633</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45991.235823379633</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45991.235823379633</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45991.235823379633</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45991.235823379633</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45991.235823379633</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45991.235823379633</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45991.235823379633</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45991.235823379633</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45991.235823379633</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45991.235823379633</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45991.235823379633</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45991.235823379633</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45991.235823379633</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45991.235823379633</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45991.235823379633</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45991.235823379633</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45991.235823379633</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45991.235823379633</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45991.235823379633</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45991.235823379633</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45991.235823379633</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45991.235823379633</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45991.235823379633</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45991.235823379633</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45991.235823379633</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45991.235823379633</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45991.235823379633</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45991.235823379633</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45991.235823379633</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45991.235823379633</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45991.235823379633</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45991.235823379633</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45991.235823379633</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45991.235823379633</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45991.235823379633</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45991.235823379633</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45991.235823379633</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45991.235823379633</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45991.235823379633</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45991.235823379633</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45991.235823379633</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45991.235823379633</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45991.235823379633</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45991.235823379633</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45991.235823379633</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ref="G170:G233" ca="1" si="3">IFERROR(NOW()-F170,"")</f>
        <v>45991.235823379633</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45991.235823379633</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45991.235823379633</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45991.235823379633</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45991.235823379633</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45991.235823379633</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45991.235823379633</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45991.235823379633</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45991.235823379633</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45991.235823379633</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45991.235823379633</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45991.235823379633</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45991.235823379633</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45991.235823379633</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45991.235823379633</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45991.235823379633</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45991.235823379633</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45991.235823379633</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45991.235823379633</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45991.235823379633</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45991.235823379633</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45991.235823379633</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45991.235823379633</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45991.235823379633</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45991.235823379633</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45991.235823379633</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45991.235823379633</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45991.235823379633</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45991.235823379633</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45991.235823379633</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45991.235823379633</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45991.235823379633</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45991.235823379633</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45991.235823379633</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45991.235823379633</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45991.235823379633</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45991.235823379633</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45991.235823379633</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45991.235823379633</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45991.235823379633</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45991.235823379633</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45991.235823379633</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45991.235823379633</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45991.235823379633</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45991.235823379633</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45991.235823379633</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45991.235823379633</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45991.235823379633</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45991.235823379633</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45991.235823379633</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45991.235823379633</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45991.235823379633</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45991.235823379633</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45991.235823379633</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45991.235823379633</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45991.235823379633</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45991.235823379633</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45991.235823379633</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45991.235823379633</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45991.235823379633</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45991.235823379633</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45991.235823379633</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45991.235823379633</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45991.235823379633</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ref="G234:G279" ca="1" si="4">IFERROR(NOW()-F234,"")</f>
        <v>45991.235823379633</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45991.235823379633</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45991.235823379633</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45991.235823379633</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45991.235823379633</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45991.235823379633</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45991.235823379633</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45991.235823379633</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45991.235823379633</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45991.235823379633</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45991.235823379633</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45991.235823379633</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45991.235823379633</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45991.235823379633</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45991.235823379633</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45991.235823379633</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45991.235823379633</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45991.235823379633</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45991.235823379633</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45991.235823379633</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45991.235823379633</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45991.235823379633</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45991.235823379633</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45991.235823379633</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45991.235823379633</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45991.235823379633</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45991.235823379633</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45991.235823379633</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45991.235823379633</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45991.235823379633</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45991.235823379633</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45991.235823379633</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45991.235823379633</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45991.235823379633</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45991.235823379633</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45991.235823379633</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45991.235823379633</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45991.235823379633</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45991.235823379633</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45991.235823379633</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45991.235823379633</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45991.235823379633</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45991.235823379633</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45991.235823379633</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45991.235823379633</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45991.235823379633</v>
      </c>
      <c r="H279" s="92"/>
      <c r="I279" s="110" t="str">
        <f>IFERROR(VLOOKUP(D279,DB!A:F,6,0),"")</f>
        <v/>
      </c>
      <c r="J279" s="110" t="str">
        <f>IFERROR(VLOOKUP(D279,DB!A:G,7,0),"")</f>
        <v/>
      </c>
      <c r="K279" s="94"/>
      <c r="L279" s="88" t="str">
        <f>IFERROR(VLOOKUP(D279,DB!A:I,9,0),"")</f>
        <v/>
      </c>
    </row>
  </sheetData>
  <dataValidations count="2">
    <dataValidation allowBlank="1" showInputMessage="1" showErrorMessage="1" sqref="E1" xr:uid="{A4F81451-56CC-4543-9497-104C4E44EE4B}"/>
    <dataValidation type="list" allowBlank="1" showInputMessage="1" showErrorMessage="1" sqref="E2:E27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3"/>
  <sheetViews>
    <sheetView tabSelected="1" workbookViewId="0">
      <selection activeCell="K12" sqref="K12"/>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39203</v>
      </c>
      <c r="B2" s="37" t="str">
        <f>IFERROR(VLOOKUP(D2,DB!A:K,11,0),"")</f>
        <v>R5</v>
      </c>
      <c r="C2" s="37">
        <v>3</v>
      </c>
      <c r="D2" s="103" t="s">
        <v>36085</v>
      </c>
      <c r="E2" s="37" t="s">
        <v>39106</v>
      </c>
      <c r="F2" s="38">
        <v>45891.832060185188</v>
      </c>
      <c r="G2" s="105">
        <f ca="1">IFERROR(NOW()-F2,"")</f>
        <v>99.403763194444764</v>
      </c>
      <c r="H2" s="38">
        <v>45891.790393518517</v>
      </c>
      <c r="I2" s="37" t="str">
        <f>IFERROR(VLOOKUP(D2,DB!A:F,6,0),"")</f>
        <v>Generator-SG</v>
      </c>
      <c r="J2" s="37" t="str">
        <f>IFERROR(VLOOKUP(D2,DB!A:G,7,0),"")</f>
        <v>Vandalized</v>
      </c>
      <c r="K2" s="37" t="s">
        <v>39204</v>
      </c>
      <c r="L2" s="37" t="str">
        <f>IFERROR(VLOOKUP(D2,DB!A:I,9,0),"")</f>
        <v>Latis</v>
      </c>
      <c r="M2" s="102"/>
    </row>
    <row r="3" spans="1:13" s="39" customFormat="1" ht="30.75">
      <c r="A3" s="37" t="s">
        <v>39205</v>
      </c>
      <c r="B3" s="37" t="str">
        <f>IFERROR(VLOOKUP(D3,DB!A:K,11,0),"")</f>
        <v>R5</v>
      </c>
      <c r="C3" s="37">
        <v>1</v>
      </c>
      <c r="D3" s="37" t="s">
        <v>33407</v>
      </c>
      <c r="E3" s="37" t="s">
        <v>39111</v>
      </c>
      <c r="F3" s="38">
        <v>45926.188877314817</v>
      </c>
      <c r="G3" s="105">
        <f t="shared" ref="G3" ca="1" si="0">IFERROR(NOW()-F3,"")</f>
        <v>65.046946064816439</v>
      </c>
      <c r="H3" s="38">
        <v>45926.158159722225</v>
      </c>
      <c r="I3" s="37" t="str">
        <f>IFERROR(VLOOKUP(D3,DB!A:F,6,0),"")</f>
        <v>SCECO</v>
      </c>
      <c r="J3" s="37" t="str">
        <f>IFERROR(VLOOKUP(D3,DB!A:G,7,0),"")</f>
        <v>Good</v>
      </c>
      <c r="K3" s="37" t="s">
        <v>39206</v>
      </c>
      <c r="L3" s="37" t="str">
        <f>IFERROR(VLOOKUP(D3,DB!A:I,9,0),"")</f>
        <v>Latis</v>
      </c>
      <c r="M3" s="102"/>
    </row>
    <row r="4" spans="1:13" s="39" customFormat="1" ht="39.75" customHeight="1">
      <c r="A4" s="106" t="s">
        <v>39207</v>
      </c>
      <c r="B4" s="106" t="str">
        <f>IFERROR(VLOOKUP(D4,DB!A:K,11,0),"")</f>
        <v>R5</v>
      </c>
      <c r="C4" s="106">
        <v>1</v>
      </c>
      <c r="D4" s="106" t="s">
        <v>34832</v>
      </c>
      <c r="E4" s="106" t="s">
        <v>39111</v>
      </c>
      <c r="F4" s="107">
        <v>45948.661111111112</v>
      </c>
      <c r="G4" s="108">
        <f t="shared" ref="G4" ca="1" si="1">IFERROR(NOW()-F4,"")</f>
        <v>42.57471226852067</v>
      </c>
      <c r="H4" s="107">
        <v>45948.661111111112</v>
      </c>
      <c r="I4" s="106" t="str">
        <f>IFERROR(VLOOKUP(D4,DB!A:F,6,0),"")</f>
        <v>SCECO</v>
      </c>
      <c r="J4" s="106" t="str">
        <f>IFERROR(VLOOKUP(D4,DB!A:G,7,0),"")</f>
        <v>Dead</v>
      </c>
      <c r="K4" s="106" t="s">
        <v>39208</v>
      </c>
      <c r="L4" s="106" t="str">
        <f>IFERROR(VLOOKUP(D4,DB!A:I,9,0),"")</f>
        <v>Latis</v>
      </c>
    </row>
    <row r="5" spans="1:13" s="39" customFormat="1" ht="30.75">
      <c r="A5" s="106" t="s">
        <v>39209</v>
      </c>
      <c r="B5" s="106" t="str">
        <f>IFERROR(VLOOKUP(D5,DB!A:K,11,0),"")</f>
        <v>R5</v>
      </c>
      <c r="C5" s="106">
        <v>1</v>
      </c>
      <c r="D5" s="106" t="s">
        <v>36592</v>
      </c>
      <c r="E5" s="106" t="s">
        <v>39106</v>
      </c>
      <c r="F5" s="107">
        <v>45981.373298611114</v>
      </c>
      <c r="G5" s="108">
        <f ca="1">IFERROR(NOW()-F5,"")</f>
        <v>9.8625247685195063</v>
      </c>
      <c r="H5" s="139">
        <v>45981.360798611109</v>
      </c>
      <c r="I5" s="106" t="str">
        <f>IFERROR(VLOOKUP(D5,DB!A:F,6,0),"")</f>
        <v>SCECO</v>
      </c>
      <c r="J5" s="106" t="str">
        <f>IFERROR(VLOOKUP(D5,DB!A:G,7,0),"")</f>
        <v>Dead</v>
      </c>
      <c r="K5" s="106" t="s">
        <v>39210</v>
      </c>
      <c r="L5" s="106" t="str">
        <f>IFERROR(VLOOKUP(D5,DB!A:I,9,0),"")</f>
        <v>Latis</v>
      </c>
    </row>
    <row r="6" spans="1:13" ht="30.75">
      <c r="A6" s="37" t="s">
        <v>39211</v>
      </c>
      <c r="B6" s="37" t="str">
        <f>IFERROR(VLOOKUP(D6,DB!A:K,11,0),"")</f>
        <v>R5</v>
      </c>
      <c r="C6" s="37">
        <v>1</v>
      </c>
      <c r="D6" s="106" t="s">
        <v>32138</v>
      </c>
      <c r="E6" s="37" t="s">
        <v>39106</v>
      </c>
      <c r="F6" s="38">
        <v>45990.979907407411</v>
      </c>
      <c r="G6" s="138">
        <f ca="1">IFERROR(NOW()-F6,"")</f>
        <v>0.25591597222228302</v>
      </c>
      <c r="H6" s="38">
        <v>45990.988067129627</v>
      </c>
      <c r="I6" s="37" t="str">
        <f>IFERROR(VLOOKUP(D6,DB!A:F,6,0),"")</f>
        <v>SCECO</v>
      </c>
      <c r="J6" s="37" t="str">
        <f>IFERROR(VLOOKUP(D6,DB!A:G,7,0),"")</f>
        <v>Dead</v>
      </c>
      <c r="K6" s="37" t="s">
        <v>39212</v>
      </c>
      <c r="L6" s="37" t="str">
        <f>IFERROR(VLOOKUP(D6,DB!A:I,9,0),"")</f>
        <v>Latis</v>
      </c>
    </row>
    <row r="7" spans="1:13" ht="30.75">
      <c r="A7" s="37" t="s">
        <v>39213</v>
      </c>
      <c r="B7" s="37" t="str">
        <f>IFERROR(VLOOKUP(D7,DB!A:K,11,0),"")</f>
        <v>R5</v>
      </c>
      <c r="C7" s="37">
        <v>1</v>
      </c>
      <c r="D7" s="106" t="s">
        <v>37814</v>
      </c>
      <c r="E7" s="37" t="s">
        <v>39106</v>
      </c>
      <c r="F7" s="38">
        <v>45991.227939814817</v>
      </c>
      <c r="G7" s="138">
        <f ca="1">IFERROR(NOW()-F7,"")</f>
        <v>7.883564816438593E-3</v>
      </c>
      <c r="H7" s="38">
        <v>45991.02034722222</v>
      </c>
      <c r="I7" s="37" t="str">
        <f>IFERROR(VLOOKUP(D7,DB!A:F,6,0),"")</f>
        <v>SCECO</v>
      </c>
      <c r="J7" s="37" t="str">
        <f>IFERROR(VLOOKUP(D7,DB!A:G,7,0),"")</f>
        <v>Dead</v>
      </c>
      <c r="K7" s="37" t="s">
        <v>39214</v>
      </c>
      <c r="L7" s="37" t="str">
        <f>IFERROR(VLOOKUP(D7,DB!A:I,9,0),"")</f>
        <v>Latis</v>
      </c>
    </row>
    <row r="8" spans="1:13">
      <c r="A8" s="37"/>
      <c r="B8" s="37" t="str">
        <f>IFERROR(VLOOKUP(D8,DB!A:K,11,0),"")</f>
        <v/>
      </c>
      <c r="C8" s="37"/>
      <c r="D8" s="155"/>
      <c r="E8" s="37"/>
      <c r="F8" s="38"/>
      <c r="G8" s="138">
        <f ca="1">IFERROR(NOW()-F8,"")</f>
        <v>45991.235823379633</v>
      </c>
      <c r="H8" s="38"/>
      <c r="I8" s="37" t="str">
        <f>IFERROR(VLOOKUP(D8,DB!A:F,6,0),"")</f>
        <v/>
      </c>
      <c r="J8" s="37" t="str">
        <f>IFERROR(VLOOKUP(D8,DB!A:G,7,0),"")</f>
        <v/>
      </c>
      <c r="K8" s="37"/>
      <c r="L8" s="37" t="str">
        <f>IFERROR(VLOOKUP(D8,DB!A:I,9,0),"")</f>
        <v/>
      </c>
    </row>
    <row r="9" spans="1:13">
      <c r="A9" s="37"/>
      <c r="B9" s="37" t="str">
        <f>IFERROR(VLOOKUP(D9,DB!A:K,11,0),"")</f>
        <v/>
      </c>
      <c r="C9" s="37"/>
      <c r="D9" s="155"/>
      <c r="E9" s="37"/>
      <c r="F9" s="38"/>
      <c r="G9" s="138">
        <f ca="1">IFERROR(NOW()-F9,"")</f>
        <v>45991.235823379633</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45991.235823379633</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45991.235823379633</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45991.235823379633</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45991.235823379633</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8">
        <f ca="1">IFERROR(NOW()-F14,"")</f>
        <v>45991.235823379633</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8">
        <f ca="1">IFERROR(NOW()-F15,"")</f>
        <v>45991.235823379633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8">
        <f ca="1">IFERROR(NOW()-F16,"")</f>
        <v>45991.235823379633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8">
        <f ca="1">IFERROR(NOW()-F17,"")</f>
        <v>45991.235823379633</v>
      </c>
      <c r="H17" s="38"/>
      <c r="I17" s="37" t="str">
        <f>IFERROR(VLOOKUP(D17,DB!A:F,6,0),"")</f>
        <v/>
      </c>
      <c r="J17" s="37" t="str">
        <f>IFERROR(VLOOKUP(D17,DB!A:G,7,0),"")</f>
        <v/>
      </c>
      <c r="K17" s="37"/>
      <c r="L17" s="37" t="str">
        <f>IFERROR(VLOOKUP(D17,DB!A:I,9,0),"")</f>
        <v/>
      </c>
    </row>
    <row r="18" spans="1:12">
      <c r="A18" s="37"/>
      <c r="B18" s="37" t="str">
        <f>IFERROR(VLOOKUP(D18,DB!A:K,11,0),"")</f>
        <v/>
      </c>
      <c r="C18" s="37"/>
      <c r="D18"/>
      <c r="E18" s="37"/>
      <c r="F18" s="38"/>
      <c r="G18" s="138">
        <f ca="1">IFERROR(NOW()-F18,"")</f>
        <v>45991.235823379633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8">
        <f ca="1">IFERROR(NOW()-F19,"")</f>
        <v>45991.235823379633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8">
        <f ca="1">IFERROR(NOW()-F20,"")</f>
        <v>45991.235823379633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45991.235823379633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45991.235823379633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45991.235823379633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45991.235823379633</v>
      </c>
      <c r="H24" s="38"/>
      <c r="I24" s="37" t="str">
        <f>IFERROR(VLOOKUP(D24,DB!A:F,6,0),"")</f>
        <v/>
      </c>
      <c r="J24" s="37" t="str">
        <f>IFERROR(VLOOKUP(D24,DB!A:G,7,0),"")</f>
        <v/>
      </c>
      <c r="K24" s="37"/>
      <c r="L24" s="37" t="str">
        <f>IFERROR(VLOOKUP(D24,DB!A:I,9,0),"")</f>
        <v/>
      </c>
    </row>
    <row r="25" spans="1:12">
      <c r="A25" s="103"/>
      <c r="B25" s="103"/>
      <c r="C25" s="103"/>
      <c r="D25" s="103"/>
      <c r="E25" s="103"/>
      <c r="F25" s="139"/>
      <c r="G25" s="105"/>
      <c r="H25" s="139"/>
      <c r="I25" s="103"/>
      <c r="J25" s="103"/>
      <c r="K25" s="103"/>
      <c r="L25" s="103"/>
    </row>
    <row r="26" spans="1:12">
      <c r="A26" s="103"/>
      <c r="B26" s="103"/>
      <c r="C26" s="103"/>
      <c r="D26" s="103"/>
      <c r="E26" s="103"/>
      <c r="F26" s="139"/>
      <c r="G26" s="105"/>
      <c r="H26" s="139"/>
      <c r="I26" s="103"/>
      <c r="J26" s="103"/>
      <c r="K26" s="103"/>
      <c r="L26" s="103"/>
    </row>
    <row r="27" spans="1:12">
      <c r="A27" s="103"/>
      <c r="B27" s="103"/>
      <c r="C27" s="103"/>
      <c r="D27" s="103"/>
      <c r="E27" s="103"/>
      <c r="F27" s="139"/>
      <c r="G27" s="105"/>
      <c r="H27" s="139"/>
      <c r="I27" s="103"/>
      <c r="J27" s="103"/>
      <c r="K27" s="103"/>
      <c r="L27" s="103"/>
    </row>
    <row r="28" spans="1:12">
      <c r="A28" s="103"/>
      <c r="B28" s="103"/>
      <c r="C28" s="103"/>
      <c r="D28" s="103"/>
      <c r="E28" s="103"/>
      <c r="F28" s="139"/>
      <c r="G28" s="105"/>
      <c r="H28" s="139"/>
      <c r="I28" s="103"/>
      <c r="J28" s="103"/>
      <c r="K28" s="103"/>
      <c r="L28" s="103"/>
    </row>
    <row r="29" spans="1:12">
      <c r="A29" s="103"/>
      <c r="B29" s="103"/>
      <c r="C29" s="103"/>
      <c r="D29" s="103"/>
      <c r="E29" s="103"/>
      <c r="F29" s="139"/>
      <c r="G29" s="105"/>
      <c r="H29" s="139"/>
      <c r="I29" s="103"/>
      <c r="J29" s="103"/>
      <c r="K29" s="103"/>
      <c r="L29" s="103"/>
    </row>
    <row r="30" spans="1:12">
      <c r="A30" s="103"/>
      <c r="B30" s="103"/>
      <c r="C30" s="103"/>
      <c r="D30" s="103"/>
      <c r="E30" s="103"/>
      <c r="F30" s="139"/>
      <c r="G30" s="105"/>
      <c r="H30" s="139"/>
      <c r="I30" s="103"/>
      <c r="J30" s="103"/>
      <c r="K30" s="103"/>
      <c r="L30" s="103"/>
    </row>
    <row r="31" spans="1:12">
      <c r="A31" s="103"/>
      <c r="B31" s="103"/>
      <c r="C31" s="103"/>
      <c r="D31" s="103"/>
      <c r="E31" s="103"/>
      <c r="F31" s="139"/>
      <c r="G31" s="105"/>
      <c r="H31" s="139"/>
      <c r="I31" s="103"/>
      <c r="J31" s="103"/>
      <c r="K31" s="103"/>
      <c r="L31" s="103"/>
    </row>
    <row r="32" spans="1:12">
      <c r="A32" s="103"/>
      <c r="B32" s="103"/>
      <c r="C32" s="103"/>
      <c r="D32" s="103"/>
      <c r="E32" s="103"/>
      <c r="F32" s="139"/>
      <c r="G32" s="105"/>
      <c r="H32" s="139"/>
      <c r="I32" s="103"/>
      <c r="J32" s="103"/>
      <c r="K32" s="103"/>
      <c r="L32" s="103"/>
    </row>
    <row r="33" spans="1:12">
      <c r="A33" s="103"/>
      <c r="B33" s="103"/>
      <c r="C33" s="103"/>
      <c r="D33" s="103"/>
      <c r="E33" s="103"/>
      <c r="F33" s="139"/>
      <c r="G33" s="105"/>
      <c r="H33" s="139"/>
      <c r="I33" s="103"/>
      <c r="J33" s="103"/>
      <c r="K33" s="103"/>
      <c r="L33" s="103"/>
    </row>
  </sheetData>
  <dataValidations count="2">
    <dataValidation allowBlank="1" showInputMessage="1" showErrorMessage="1" sqref="E1" xr:uid="{920C6338-E771-4DAE-8C89-92A9093EA4DE}"/>
    <dataValidation type="list" allowBlank="1" showInputMessage="1" showErrorMessage="1" sqref="E2:E2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7"/>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45991.235823379633</v>
      </c>
      <c r="H2" s="121"/>
      <c r="I2" s="119" t="str">
        <f>IFERROR(VLOOKUP(D2,DB!A:F,6,0),"")</f>
        <v/>
      </c>
      <c r="J2" s="119" t="str">
        <f>IFERROR(VLOOKUP(D2,DB!A:G,7,0),"")</f>
        <v/>
      </c>
      <c r="K2" s="122"/>
      <c r="L2" s="140" t="str">
        <f>IFERROR(VLOOKUP(D2,DB!A:I,9,0),"")</f>
        <v/>
      </c>
    </row>
    <row r="3" spans="1:16382" ht="31.5" customHeight="1">
      <c r="A3" s="118"/>
      <c r="B3" s="119" t="str">
        <f>IFERROR(VLOOKUP(D3,DB!A:K,11,0),"")</f>
        <v/>
      </c>
      <c r="C3" s="120"/>
      <c r="D3" s="119"/>
      <c r="E3" s="106"/>
      <c r="F3" s="121"/>
      <c r="G3" s="72">
        <f ca="1">IFERROR(NOW()-F3,"-")</f>
        <v>45991.235823379633</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45991.235823379633</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45991.235823379633</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45991.235823379633</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45991.235823379633</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45991.235823379633</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45991.235823379633</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45991.235823379633</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45991.235823379633</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45991.235823379633</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45991.235823379633</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45"/>
      <c r="F14" s="121"/>
      <c r="G14" s="72">
        <f ca="1">IFERROR(NOW()-F14,"-")</f>
        <v>45991.235823379633</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45"/>
      <c r="F15" s="121"/>
      <c r="G15" s="72">
        <f ca="1">IFERROR(NOW()-F15,"-")</f>
        <v>45991.235823379633</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45"/>
      <c r="F16" s="121"/>
      <c r="G16" s="72">
        <f ca="1">IFERROR(NOW()-F16,"-")</f>
        <v>45991.235823379633</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45991.235823379633</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45991.235823379633</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45991.235823379633</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45991.235823379633</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45991.235823379633</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45991.235823379633</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45991.235823379633</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45991.235823379633</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45991.235823379633</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45991.235823379633</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45991.235823379633</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45991.235823379633</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45991.235823379633</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45991.235823379633</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45991.235823379633</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45991.235823379633</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45991.235823379633</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45991.235823379633</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45991.235823379633</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45991.235823379633</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45991.235823379633</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45991.235823379633</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45991.235823379633</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45991.235823379633</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45991.235823379633</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45991.235823379633</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45991.235823379633</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45991.235823379633</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45991.235823379633</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45991.235823379633</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45991.235823379633</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45991.235823379633</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45991.235823379633</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45991.235823379633</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45991.235823379633</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45991.235823379633</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45991.235823379633</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45991.235823379633</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45991.235823379633</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45991.235823379633</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45991.235823379633</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45991.235823379633</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45991.235823379633</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45991.235823379633</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45991.235823379633</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45991.235823379633</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45991.235823379633</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45991.235823379633</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45991.235823379633</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45991.235823379633</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45991.235823379633</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45991.235823379633</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45991.235823379633</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45991.235823379633</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45991.235823379633</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45991.235823379633</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45991.235823379633</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45991.235823379633</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45991.235823379633</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45991.235823379633</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45991.235823379633</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45991.235823379633</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45991.235823379633</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45991.235823379633</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45991.235823379633</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45991.235823379633</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45991.235823379633</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45991.235823379633</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45991.235823379633</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45991.235823379633</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45991.235823379633</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45991.235823379633</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45991.235823379633</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45991.235823379633</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45991.235823379633</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45991.235823379633</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45991.235823379633</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45991.235823379633</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45991.235823379633</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45991.235823379633</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45991.235823379633</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45991.235823379633</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45991.235823379633</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45991.235823379633</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45991.235823379633</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45991.235823379633</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45991.235823379633</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45991.235823379633</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45991.235823379633</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45991.235823379633</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45991.235823379633</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45991.235823379633</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45991.235823379633</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45991.235823379633</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45991.235823379633</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45991.235823379633</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45991.235823379633</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45991.235823379633</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45991.235823379633</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45991.235823379633</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45991.235823379633</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45991.235823379633</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45991.235823379633</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45991.235823379633</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45991.235823379633</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45991.235823379633</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45991.235823379633</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45991.235823379633</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45991.235823379633</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45991.235823379633</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45991.235823379633</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45991.235823379633</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45991.235823379633</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45991.235823379633</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45991.235823379633</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45991.235823379633</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45991.235823379633</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45991.235823379633</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45991.235823379633</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45991.235823379633</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45991.235823379633</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45991.235823379633</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45991.235823379633</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45991.235823379633</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45991.235823379633</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45991.235823379633</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45991.235823379633</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45991.235823379633</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45991.235823379633</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45991.235823379633</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45991.235823379633</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45991.235823379633</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45991.235823379633</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45991.235823379633</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45991.235823379633</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45991.235823379633</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45991.235823379633</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45991.235823379633</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45991.235823379633</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45991.235823379633</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45991.235823379633</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45991.235823379633</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45991.235823379633</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45991.235823379633</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45991.235823379633</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45991.235823379633</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45991.235823379633</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45991.235823379633</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45991.235823379633</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45991.235823379633</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45991.235823379633</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45991.235823379633</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45991.235823379633</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45991.235823379633</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45991.235823379633</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45991.235823379633</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45991.235823379633</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45991.235823379633</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45991.235823379633</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45991.235823379633</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45991.235823379633</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45991.235823379633</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45991.235823379633</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45991.235823379633</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45991.235823379633</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45991.235823379633</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45991.235823379633</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45991.235823379633</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45991.235823379633</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45991.235823379633</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45991.235823379633</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45991.235823379633</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45991.235823379633</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45991.235823379633</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45991.235823379633</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45991.235823379633</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45991.235823379633</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45991.235823379633</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45991.235823379633</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45991.235823379633</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45991.235823379633</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45991.235823379633</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45991.235823379633</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45991.235823379633</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45991.235823379633</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45991.235823379633</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45991.235823379633</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45991.235823379633</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45991.235823379633</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45991.235823379633</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45991.235823379633</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45991.235823379633</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45991.235823379633</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45991.235823379633</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45991.235823379633</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45991.235823379633</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45991.235823379633</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45991.235823379633</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45991.235823379633</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45991.235823379633</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45991.235823379633</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45991.235823379633</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45991.235823379633</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45991.235823379633</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45991.235823379633</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45991.235823379633</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45991.235823379633</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45991.235823379633</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45991.235823379633</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45991.235823379633</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45991.235823379633</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45991.235823379633</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45991.235823379633</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45991.235823379633</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45991.235823379633</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45991.235823379633</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45991.235823379633</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45991.235823379633</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45991.235823379633</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45991.235823379633</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45991.235823379633</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45991.235823379633</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45991.235823379633</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45991.235823379633</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45991.235823379633</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45991.235823379633</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45991.235823379633</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45991.235823379633</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45991.235823379633</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45991.235823379633</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45991.235823379633</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45991.235823379633</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45991.235823379633</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45991.235823379633</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45991.235823379633</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45991.235823379633</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45991.235823379633</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45991.235823379633</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45991.235823379633</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45991.235823379633</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45991.235823379633</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45991.235823379633</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45991.235823379633</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45991.235823379633</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45991.235823379633</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45991.235823379633</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45991.235823379633</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45991.235823379633</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45991.235823379633</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45991.235823379633</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45991.235823379633</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45991.235823379633</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45991.235823379633</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45991.235823379633</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45991.235823379633</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45991.235823379633</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45991.235823379633</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45991.235823379633</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45991.235823379633</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45991.235823379633</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45991.235823379633</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45991.235823379633</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45991.235823379633</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45991.235823379633</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45991.235823379633</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45991.235823379633</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45991.235823379633</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45991.235823379633</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45991.235823379633</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45991.235823379633</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45991.235823379633</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45991.235823379633</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45991.235823379633</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45991.235823379633</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45991.235823379633</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45991.235823379633</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45991.235823379633</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45991.235823379633</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45991.235823379633</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45991.235823379633</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45991.235823379633</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45991.235823379633</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45991.235823379633</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45991.235823379633</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45991.235823379633</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45991.235823379633</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45991.235823379633</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45991.235823379633</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45991.235823379633</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45991.235823379633</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45991.235823379633</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45991.235823379633</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45991.235823379633</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45991.235823379633</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45991.235823379633</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45991.235823379633</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45991.235823379633</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45991.235823379633</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45991.235823379633</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45991.235823379633</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45991.235823379633</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45991.235823379633</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45991.235823379633</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45991.235823379633</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45991.235823379633</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45991.235823379633</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45991.235823379633</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45991.235823379633</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45991.235823379633</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45991.235823379633</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45991.235823379633</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45991.235823379633</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45991.235823379633</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45991.235823379633</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45991.235823379633</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45991.235823379633</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45991.235823379633</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45991.235823379633</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45991.235823379633</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45991.235823379633</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45991.235823379633</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45991.235823379633</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45991.235823379633</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45991.235823379633</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45991.235823379633</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45991.235823379633</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45991.235823379633</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45991.235823379633</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45991.235823379633</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45991.235823379633</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45991.235823379633</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45991.235823379633</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45991.235823379633</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45991.235823379633</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45991.235823379633</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45991.235823379633</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45991.235823379633</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45991.235823379633</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45991.235823379633</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45991.235823379633</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45991.235823379633</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45991.235823379633</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45991.235823379633</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45991.235823379633</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45991.235823379633</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45991.235823379633</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45991.235823379633</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45991.235823379633</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45991.235823379633</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45991.235823379633</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45991.235823379633</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45991.235823379633</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45991.235823379633</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45991.235823379633</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45991.235823379633</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45991.235823379633</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45991.235823379633</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45991.235823379633</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45991.235823379633</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45991.235823379633</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45991.235823379633</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45991.235823379633</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45991.235823379633</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45991.235823379633</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45991.235823379633</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45991.235823379633</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45991.235823379633</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45991.235823379633</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45991.235823379633</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45991.235823379633</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45991.235823379633</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45991.235823379633</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45991.235823379633</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45991.235823379633</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45991.235823379633</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45991.235823379633</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45991.235823379633</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45991.235823379633</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45991.235823379633</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45991.235823379633</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45991.235823379633</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45991.235823379633</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45991.235823379633</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45991.235823379633</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45991.235823379633</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45991.235823379633</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45991.235823379633</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45991.235823379633</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45991.235823379633</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45991.235823379633</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45991.235823379633</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45991.235823379633</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45991.235823379633</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45991.235823379633</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45991.235823379633</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45991.235823379633</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45991.235823379633</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45991.235823379633</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45991.235823379633</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45991.235823379633</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45991.235823379633</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45991.235823379633</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45991.235823379633</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45991.235823379633</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45991.235823379633</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45991.235823379633</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45991.235823379633</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45991.235823379633</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45991.235823379633</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45991.235823379633</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45991.235823379633</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45991.235823379633</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45991.235823379633</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45991.235823379633</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45991.235823379633</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45991.235823379633</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45991.235823379633</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45991.235823379633</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45991.235823379633</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45991.235823379633</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45991.235823379633</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45991.235823379633</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45991.235823379633</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45991.235823379633</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45991.235823379633</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45991.235823379633</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45991.235823379633</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45991.235823379633</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45991.235823379633</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45991.235823379633</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45991.235823379633</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45991.235823379633</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45991.235823379633</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45991.235823379633</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45991.235823379633</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45991.235823379633</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45991.235823379633</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45991.235823379633</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45991.235823379633</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45991.235823379633</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45991.235823379633</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45991.235823379633</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45991.235823379633</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45991.235823379633</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45991.235823379633</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45991.235823379633</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45991.235823379633</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45991.235823379633</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45991.235823379633</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45991.235823379633</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45991.235823379633</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45991.235823379633</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45991.235823379633</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45991.235823379633</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45991.235823379633</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45991.235823379633</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45991.235823379633</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45991.235823379633</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45991.235823379633</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45991.235823379633</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45991.235823379633</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45991.235823379633</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45991.235823379633</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45991.235823379633</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45991.235823379633</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45991.235823379633</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45991.235823379633</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45991.235823379633</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45991.235823379633</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45991.235823379633</v>
      </c>
      <c r="H486" s="121"/>
      <c r="I486" s="119" t="str">
        <f>IFERROR(VLOOKUP(D486,DB!A:F,6,0),"")</f>
        <v/>
      </c>
      <c r="J486" s="119" t="str">
        <f>IFERROR(VLOOKUP(D486,DB!A:G,7,0),"")</f>
        <v/>
      </c>
      <c r="K486" s="122"/>
      <c r="L486" s="140" t="str">
        <f>IFERROR(VLOOKUP(D486,DB!A:I,9,0),"")</f>
        <v/>
      </c>
    </row>
    <row r="487" spans="1:12" ht="31.5" customHeight="1">
      <c r="A487" s="146"/>
      <c r="B487" s="147" t="str">
        <f>IFERROR(VLOOKUP(D487,DB!A:K,11,0),"")</f>
        <v/>
      </c>
      <c r="C487" s="148"/>
      <c r="D487" s="147"/>
      <c r="E487" s="145"/>
      <c r="F487" s="149"/>
      <c r="G487" s="150">
        <f ca="1">IFERROR(NOW()-F487,"-")</f>
        <v>45991.235823379633</v>
      </c>
      <c r="H487" s="149"/>
      <c r="I487" s="147" t="str">
        <f>IFERROR(VLOOKUP(D487,DB!A:F,6,0),"")</f>
        <v/>
      </c>
      <c r="J487" s="147" t="str">
        <f>IFERROR(VLOOKUP(D487,DB!A:G,7,0),"")</f>
        <v/>
      </c>
      <c r="K487" s="151"/>
      <c r="L487" s="152" t="str">
        <f>IFERROR(VLOOKUP(D487,DB!A:I,9,0),"")</f>
        <v/>
      </c>
    </row>
  </sheetData>
  <dataValidations count="2">
    <dataValidation allowBlank="1" showInputMessage="1" showErrorMessage="1" sqref="E1" xr:uid="{9E1BC488-8814-4F8A-8DBE-742B3278AB71}"/>
    <dataValidation type="list" allowBlank="1" showInputMessage="1" showErrorMessage="1" sqref="E2:E48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2025-11-30T02:41:58Z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