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06" documentId="120_S{2AC9BD13-BADA-5192-A53E-5A8FF88502F6}" xr6:coauthVersionLast="47" xr6:coauthVersionMax="47" xr10:uidLastSave="{701EC6C7-AB27-41E4-88FF-115BA423B8A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G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J3" i="4"/>
  <c r="J4" i="4"/>
  <c r="J5" i="4"/>
  <c r="J6" i="4"/>
  <c r="J7" i="4"/>
  <c r="J8" i="4"/>
  <c r="J9" i="4"/>
  <c r="J10" i="4"/>
  <c r="J11" i="4"/>
  <c r="J12" i="4"/>
  <c r="J13" i="4"/>
  <c r="J14" i="4"/>
  <c r="J15" i="4"/>
  <c r="J16" i="4"/>
  <c r="J17" i="4"/>
  <c r="J18" i="4"/>
  <c r="J19" i="4"/>
  <c r="J20" i="4"/>
  <c r="J21" i="4"/>
  <c r="J22" i="4"/>
  <c r="J23" i="4"/>
  <c r="J24" i="4"/>
  <c r="I3" i="4"/>
  <c r="I4" i="4"/>
  <c r="I5" i="4"/>
  <c r="I6" i="4"/>
  <c r="I7" i="4"/>
  <c r="I8" i="4"/>
  <c r="I9" i="4"/>
  <c r="I10" i="4"/>
  <c r="I11" i="4"/>
  <c r="I12" i="4"/>
  <c r="I13" i="4"/>
  <c r="I14" i="4"/>
  <c r="I15" i="4"/>
  <c r="I16" i="4"/>
  <c r="I17" i="4"/>
  <c r="I18" i="4"/>
  <c r="I19" i="4"/>
  <c r="I20" i="4"/>
  <c r="I21" i="4"/>
  <c r="I22" i="4"/>
  <c r="I23" i="4"/>
  <c r="I24" i="4"/>
  <c r="G3" i="4"/>
  <c r="G4" i="4"/>
  <c r="G6" i="4"/>
  <c r="G7" i="4"/>
  <c r="G8" i="4"/>
  <c r="G9" i="4"/>
  <c r="G10" i="4"/>
  <c r="G11" i="4"/>
  <c r="G12" i="4"/>
  <c r="G13" i="4"/>
  <c r="G14" i="4"/>
  <c r="G15" i="4"/>
  <c r="G16" i="4"/>
  <c r="G17" i="4"/>
  <c r="G18" i="4"/>
  <c r="G19" i="4"/>
  <c r="G20" i="4"/>
  <c r="G21" i="4"/>
  <c r="G22" i="4"/>
  <c r="G23" i="4"/>
  <c r="G24" i="4"/>
  <c r="B3" i="4"/>
  <c r="B4" i="4"/>
  <c r="B5" i="4"/>
  <c r="B6" i="4"/>
  <c r="B7" i="4"/>
  <c r="B8" i="4"/>
  <c r="B9" i="4"/>
  <c r="B10" i="4"/>
  <c r="B11" i="4"/>
  <c r="B12" i="4"/>
  <c r="B13" i="4"/>
  <c r="B14" i="4"/>
  <c r="B15" i="4"/>
  <c r="B16" i="4"/>
  <c r="B17" i="4"/>
  <c r="B18" i="4"/>
  <c r="B19" i="4"/>
  <c r="B20" i="4"/>
  <c r="B21" i="4"/>
  <c r="B22" i="4"/>
  <c r="B23" i="4"/>
  <c r="B2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<sst xmlns="http://schemas.openxmlformats.org/spreadsheetml/2006/main" count="180282" uniqueCount="39124">
  <si>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</si>
  <si>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</si>
  <si>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</si>
  <si>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</si>
  <si>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</si>
  <si>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</si>
  <si>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</si>
  <si>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</si>
  <si>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</si>
  <si>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</si>
  <si>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</si>
  <si>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</si>
  <si>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</si>
  <si>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</si>
  <si>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</si>
  <si>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</si>
  <si>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</si>
  <si>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</si>
  <si>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</si>
  <si>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</si>
  <si>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</si>
  <si>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</si>
  <si>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</si>
  <si>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</si>
  <si>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</si>
  <si>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</si>
  <si>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</si>
  <si>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</si>
  <si>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</si>
  <si>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</si>
  <si>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</si>
  <si>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</si>
  <si>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</si>
  <si>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</si>
  <si>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</si>
  <si>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</si>
  <si>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</si>
  <si>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</si>
  <si>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</si>
  <si>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</si>
  <si>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</si>
  <si>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</si>
  <si>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</si>
  <si>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</si>
  <si>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</si>
  <si>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</si>
  <si>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</si>
  <si>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</si>
  <si>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</si>
  <si>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</si>
  <si>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</si>
  <si>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</si>
  <si>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</si>
  <si>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</si>
  <si>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</si>
  <si>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</si>
  <si>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</si>
  <si>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</si>
  <si>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</si>
  <si>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</si>
  <si>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</si>
  <si>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</si>
  <si>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</si>
  <si>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</si>
  <si>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</si>
  <si>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</si>
  <si>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</si>
  <si>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</si>
  <si>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</si>
  <si>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</si>
  <si>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</si>
  <si>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</si>
  <si>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</si>
  <si>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</si>
  <si>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</si>
  <si>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</si>
  <si>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</si>
  <si>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</si>
  <si>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</si>
  <si>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</si>
  <si>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</si>
  <si>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</si>
  <si>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</si>
  <si>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</si>
  <si>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</si>
  <si>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</si>
  <si>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</si>
  <si>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</si>
  <si>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</si>
  <si>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</si>
  <si>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</si>
  <si>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</si>
  <si>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</si>
  <si>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</si>
  <si>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</si>
  <si>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</si>
  <si>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</si>
  <si>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</si>
  <si>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</si>
  <si>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</si>
  <si>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</si>
  <si>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</si>
  <si>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</si>
  <si>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</si>
  <si>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</si>
  <si>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</si>
  <si>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</si>
  <si>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</si>
  <si>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</si>
  <si>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</si>
  <si>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</si>
  <si>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</si>
  <si>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</si>
  <si>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</si>
  <si>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</si>
  <si>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</si>
  <si>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</si>
  <si>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</si>
  <si>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</si>
  <si>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</si>
  <si>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</si>
  <si>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</si>
  <si>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</si>
  <si>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</si>
  <si>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</si>
  <si>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</si>
  <si>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</si>
  <si>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</si>
  <si>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</si>
  <si>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</si>
  <si>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</si>
  <si>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</si>
  <si>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</si>
  <si>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</si>
  <si>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</si>
  <si>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</si>
  <si>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</si>
  <si>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</si>
  <si>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</si>
  <si>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</si>
  <si>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</si>
  <si>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</si>
  <si>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</si>
  <si>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</si>
  <si>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</si>
  <si>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</si>
  <si>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</si>
  <si>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</si>
  <si>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</si>
  <si>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</si>
  <si>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</si>
  <si>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</si>
  <si>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</si>
  <si>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</si>
  <si>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</si>
  <si>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</si>
  <si>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</si>
  <si>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</si>
  <si>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</si>
  <si>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</si>
  <si>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</si>
  <si>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</si>
  <si>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</si>
  <si>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</si>
  <si>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</si>
  <si>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</si>
  <si>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</si>
  <si>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</si>
  <si>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</si>
  <si>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</si>
  <si>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</si>
  <si>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</si>
  <si>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</si>
  <si>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</si>
  <si>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</si>
  <si>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</si>
  <si>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</si>
  <si>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</si>
  <si>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</si>
  <si>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</si>
  <si>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</si>
  <si>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</si>
  <si>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</si>
  <si>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</si>
  <si>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</si>
  <si>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</si>
  <si>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</si>
  <si>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</si>
  <si>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</si>
  <si>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</si>
  <si>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</si>
  <si>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</si>
  <si>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</si>
  <si>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</si>
  <si>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</si>
  <si>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</si>
  <si>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</si>
  <si>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</si>
  <si>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</si>
  <si>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</si>
  <si>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</si>
  <si>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</si>
  <si>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</si>
  <si>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</si>
  <si>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</si>
  <si>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</si>
  <si>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</si>
  <si>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</si>
  <si>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</si>
  <si>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</si>
  <si>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</si>
  <si>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</si>
  <si>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</si>
  <si>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</si>
  <si>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</si>
  <si>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</si>
  <si>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</si>
  <si>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</si>
  <si>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</si>
  <si>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</si>
  <si>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</si>
  <si>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</si>
  <si>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</si>
  <si>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</si>
  <si>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</si>
  <si>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</si>
  <si>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</si>
  <si>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</si>
  <si>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</si>
  <si>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</si>
  <si>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</si>
  <si>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</si>
  <si>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</si>
  <si>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</si>
  <si>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</si>
  <si>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</si>
  <si>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</si>
  <si>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</si>
  <si>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</si>
  <si>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</si>
  <si>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</si>
  <si>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</si>
  <si>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</si>
  <si>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</si>
  <si>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</si>
  <si>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</si>
  <si>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</si>
  <si>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</si>
  <si>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</si>
  <si>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</si>
  <si>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</si>
  <si>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</si>
  <si>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</si>
  <si>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</si>
  <si>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</si>
  <si>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</si>
  <si>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</si>
  <si>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</si>
  <si>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</si>
  <si>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</si>
  <si>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</si>
  <si>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</si>
  <si>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</si>
  <si>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</si>
  <si>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</si>
  <si>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</si>
  <si>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</si>
  <si>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</si>
  <si>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</si>
  <si>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</si>
  <si>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</si>
  <si>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</si>
  <si>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</si>
  <si>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</si>
  <si>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</si>
  <si>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</si>
  <si>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</si>
  <si>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</si>
  <si>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</si>
  <si>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</si>
  <si>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</si>
  <si>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</si>
  <si>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</si>
  <si>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</si>
  <si>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</si>
  <si>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</si>
  <si>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</si>
  <si>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</si>
  <si>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</si>
  <si>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</si>
  <si>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</si>
  <si>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</si>
  <si>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</si>
  <si>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</si>
  <si>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</si>
  <si>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</si>
  <si>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</si>
  <si>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</si>
  <si>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</si>
  <si>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</si>
  <si>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</si>
  <si>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</si>
  <si>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</si>
  <si>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</si>
  <si>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</si>
  <si>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</si>
  <si>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</si>
  <si>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</si>
  <si>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</si>
  <si>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</si>
  <si>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</si>
  <si>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</si>
  <si>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</si>
  <si>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</si>
  <si>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</si>
  <si>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</si>
  <si>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</si>
  <si>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</si>
  <si>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</si>
  <si>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</si>
  <si>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</si>
  <si>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</si>
  <si>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</si>
  <si>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</si>
  <si>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</si>
  <si>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</si>
  <si>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</si>
  <si>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</si>
  <si>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</si>
  <si>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</si>
  <si>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</si>
  <si>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</si>
  <si>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</si>
  <si>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</si>
  <si>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</si>
  <si>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</si>
  <si>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</si>
  <si>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</si>
  <si>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</si>
  <si>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</si>
  <si>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</si>
  <si>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</si>
  <si>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</si>
  <si>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</si>
  <si>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</si>
  <si>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</si>
  <si>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</si>
  <si>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</si>
  <si>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</si>
  <si>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</si>
  <si>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</si>
  <si>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</si>
  <si>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</si>
  <si>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</si>
  <si>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</si>
  <si>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</si>
  <si>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</si>
  <si>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</si>
  <si>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</si>
  <si>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</si>
  <si>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</si>
  <si>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</si>
  <si>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</si>
  <si>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</si>
  <si>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</si>
  <si>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</si>
  <si>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</si>
  <si>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</si>
  <si>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</si>
  <si>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</si>
  <si>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</si>
  <si>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</si>
  <si>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</si>
  <si>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</si>
  <si>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</si>
  <si>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</si>
  <si>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</si>
  <si>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</si>
  <si>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</si>
  <si>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</si>
  <si>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</si>
  <si>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</si>
  <si>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</si>
  <si>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</si>
  <si>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</si>
  <si>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</si>
  <si>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</si>
  <si>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</si>
  <si>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</si>
  <si>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</si>
  <si>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</si>
  <si>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</si>
  <si>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</si>
  <si>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</si>
  <si>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</si>
  <si>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</si>
  <si>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</si>
  <si>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</si>
  <si>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</si>
  <si>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</si>
  <si>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</si>
  <si>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</si>
  <si>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</si>
  <si>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</si>
  <si>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</si>
  <si>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</si>
  <si>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</si>
  <si>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</si>
  <si>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</si>
  <si>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</si>
  <si>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</si>
  <si>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</si>
  <si>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</si>
  <si>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</si>
  <si>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</si>
  <si>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</si>
  <si>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</si>
  <si>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</si>
  <si>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</si>
  <si>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</si>
  <si>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</si>
  <si>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</si>
  <si>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</si>
  <si>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</si>
  <si>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</si>
  <si>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</si>
  <si>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</si>
  <si>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</si>
  <si>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</si>
  <si>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</si>
  <si>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</si>
  <si>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</si>
  <si>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</si>
  <si>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</si>
  <si>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</si>
  <si>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</si>
  <si>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</si>
  <si>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</si>
  <si>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</si>
  <si>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</si>
  <si>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</si>
  <si>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</si>
  <si>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</si>
  <si>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</si>
  <si>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</si>
  <si>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</si>
  <si>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</si>
  <si>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</si>
  <si>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</si>
  <si>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</si>
  <si>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</si>
  <si>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</si>
  <si>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</si>
  <si>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</si>
  <si>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</si>
  <si>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</si>
  <si>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</si>
  <si>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</si>
  <si>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</si>
  <si>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</si>
  <si>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</si>
  <si>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</si>
  <si>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</si>
  <si>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</si>
  <si>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</si>
  <si>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</si>
  <si>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</si>
  <si>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</si>
  <si>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</si>
  <si>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</si>
  <si>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</si>
  <si>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</si>
  <si>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</si>
  <si>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</si>
  <si>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</si>
  <si>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</si>
  <si>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</si>
  <si>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</si>
  <si>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</si>
  <si>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</si>
  <si>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</si>
  <si>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</si>
  <si>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</si>
  <si>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</si>
  <si>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</si>
  <si>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</si>
  <si>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</si>
  <si>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</si>
  <si>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</si>
  <si>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</si>
  <si>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</si>
  <si>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</si>
  <si>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</si>
  <si>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</si>
  <si>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</si>
  <si>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</si>
  <si>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</si>
  <si>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</si>
  <si>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</si>
  <si>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</si>
  <si>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</si>
  <si>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</si>
  <si>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</si>
  <si>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</si>
  <si>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</si>
  <si>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</si>
  <si>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</si>
  <si>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</si>
  <si>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</si>
  <si>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</si>
  <si>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</si>
  <si>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</si>
  <si>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</si>
  <si>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</si>
  <si>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</si>
  <si>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</si>
  <si>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</si>
  <si>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</si>
  <si>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</si>
  <si>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</si>
  <si>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</si>
  <si>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</si>
  <si>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</si>
  <si>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</si>
  <si>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</si>
  <si>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</si>
  <si>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</si>
  <si>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</si>
  <si>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</si>
  <si>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</si>
  <si>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</si>
  <si>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</si>
  <si>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</si>
  <si>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</si>
  <si>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</si>
  <si>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</si>
  <si>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</si>
  <si>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</si>
  <si>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</si>
  <si>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</si>
  <si>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</si>
  <si>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</si>
  <si>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</si>
  <si>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</si>
  <si>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</si>
  <si>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</si>
  <si>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</si>
  <si>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</si>
  <si>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</si>
  <si>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</si>
  <si>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</si>
  <si>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</si>
  <si>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</si>
  <si>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</si>
  <si>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</si>
  <si>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</si>
  <si>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</si>
  <si>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</si>
  <si>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</si>
  <si>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</si>
  <si>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</si>
  <si>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</si>
  <si>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</si>
  <si>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</si>
  <si>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</si>
  <si>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</si>
  <si>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</si>
  <si>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</si>
  <si>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</si>
  <si>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</si>
  <si>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</si>
  <si>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</si>
  <si>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</si>
  <si>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</si>
  <si>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</si>
  <si>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</si>
  <si>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</si>
  <si>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</si>
  <si>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</si>
  <si>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</si>
  <si>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</si>
  <si>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</si>
  <si>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</si>
  <si>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</si>
  <si>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</si>
  <si>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</si>
  <si>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</si>
  <si>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</si>
  <si>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</si>
  <si>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</si>
  <si>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</si>
  <si>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</si>
  <si>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</si>
  <si>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</si>
  <si>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</si>
  <si>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</si>
  <si>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</si>
  <si>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</si>
  <si>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</si>
  <si>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</si>
  <si>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</si>
  <si>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</si>
  <si>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</si>
  <si>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</si>
  <si>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</si>
  <si>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</si>
  <si>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</si>
  <si>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</si>
  <si>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</si>
  <si>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</si>
  <si>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</si>
  <si>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</si>
  <si>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</si>
  <si>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</si>
  <si>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</si>
  <si>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</si>
  <si>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</si>
  <si>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</si>
  <si>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</si>
  <si>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</si>
  <si>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</si>
  <si>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</si>
  <si>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</si>
  <si>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</si>
  <si>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</si>
  <si>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</si>
  <si>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</si>
  <si>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</si>
  <si>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</si>
  <si>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</si>
  <si>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</si>
  <si>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</si>
  <si>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</si>
  <si>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</si>
  <si>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</si>
  <si>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</si>
  <si>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</si>
  <si>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</si>
  <si>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</si>
  <si>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</si>
  <si>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</si>
  <si>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</si>
  <si>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</si>
  <si>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</si>
  <si>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</si>
  <si>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</si>
  <si>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</si>
  <si>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</si>
  <si>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</si>
  <si>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</si>
  <si>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</si>
  <si>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</si>
  <si>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</si>
  <si>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</si>
  <si>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</si>
  <si>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</si>
  <si>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</si>
  <si>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</si>
  <si>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</si>
  <si>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</si>
  <si>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</si>
  <si>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</si>
  <si>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</si>
  <si>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</si>
  <si>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</si>
  <si>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</si>
  <si>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</si>
  <si>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</si>
  <si>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</si>
  <si>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</si>
  <si>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</si>
  <si>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</si>
  <si>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</si>
  <si>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</si>
  <si>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</si>
  <si>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</si>
  <si>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</si>
  <si>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</si>
  <si>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</si>
  <si>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</si>
  <si>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</si>
  <si>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</si>
  <si>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</si>
  <si>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</si>
  <si>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</si>
  <si>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</si>
  <si>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</si>
  <si>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</si>
  <si>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</si>
  <si>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</si>
  <si>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</si>
  <si>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</si>
  <si>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</si>
  <si>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</si>
  <si>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</si>
  <si>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</si>
  <si>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</si>
  <si>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</si>
  <si>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</si>
  <si>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</si>
  <si>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</si>
  <si>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</si>
  <si>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</si>
  <si>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</si>
  <si>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</si>
  <si>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</si>
  <si>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</si>
  <si>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</si>
  <si>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</si>
  <si>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</si>
  <si>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</si>
  <si>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</si>
  <si>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</si>
  <si>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</si>
  <si>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</si>
  <si>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</si>
  <si>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</si>
  <si>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</si>
  <si>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</si>
  <si>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</si>
  <si>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</si>
  <si>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</si>
  <si>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</si>
  <si>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</si>
  <si>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</si>
  <si>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</si>
  <si>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</si>
  <si>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</si>
  <si>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</si>
  <si>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</si>
  <si>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</si>
  <si>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</si>
  <si>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</si>
  <si>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</si>
  <si>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</si>
  <si>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</si>
  <si>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</si>
  <si>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</si>
  <si>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</si>
  <si>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</si>
  <si>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</si>
  <si>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</si>
  <si>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</si>
  <si>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</si>
  <si>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</si>
  <si>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</si>
  <si>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</si>
  <si>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</si>
  <si>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</si>
  <si>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</si>
  <si>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</si>
  <si>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</si>
  <si>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</si>
  <si>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</si>
  <si>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</si>
  <si>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</si>
  <si>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</si>
  <si>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</si>
  <si>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</si>
  <si>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</si>
  <si>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</si>
  <si>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</si>
  <si>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</si>
  <si>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</si>
  <si>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</si>
  <si>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</si>
  <si>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</si>
  <si>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</si>
  <si>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</si>
  <si>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</si>
  <si>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</si>
  <si>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</si>
  <si>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</si>
  <si>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</si>
  <si>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</si>
  <si>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</si>
  <si>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</si>
  <si>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</si>
  <si>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</si>
  <si>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</si>
  <si>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</si>
  <si>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</si>
  <si>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</si>
  <si>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</si>
  <si>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</si>
  <si>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</si>
  <si>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</si>
  <si>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</si>
  <si>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</si>
  <si>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</si>
  <si>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</si>
  <si>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</si>
  <si>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</si>
  <si>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</si>
  <si>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</si>
  <si>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</si>
  <si>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</si>
  <si>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</si>
  <si>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</si>
  <si>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</si>
  <si>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</si>
  <si>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</si>
  <si>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</si>
  <si>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</si>
  <si>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</si>
  <si>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</si>
  <si>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</si>
  <si>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</si>
  <si>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</si>
  <si>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</si>
  <si>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</si>
  <si>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</si>
  <si>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</si>
  <si>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</si>
  <si>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</si>
  <si>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</si>
  <si>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</si>
  <si>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</si>
  <si>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</si>
  <si>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</si>
  <si>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</si>
  <si>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</si>
  <si>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</si>
  <si>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</si>
  <si>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</si>
  <si>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</si>
  <si>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</si>
  <si>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</si>
  <si>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</si>
  <si>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</si>
  <si>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</si>
  <si>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</si>
  <si>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</si>
  <si>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</si>
  <si>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</si>
  <si>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</si>
  <si>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</si>
  <si>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</si>
  <si>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</si>
  <si>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</si>
  <si>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</si>
  <si>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</si>
  <si>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</si>
  <si>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</si>
  <si>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</si>
  <si>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</si>
  <si>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</si>
  <si>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</si>
  <si>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</si>
  <si>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</si>
  <si>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</si>
  <si>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</si>
  <si>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</si>
  <si>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</si>
  <si>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</si>
  <si>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</si>
  <si>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</si>
  <si>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</si>
  <si>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</si>
  <si>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</si>
  <si>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</si>
  <si>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</si>
  <si>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</si>
  <si>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</si>
  <si>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</si>
  <si>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</si>
  <si>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</si>
  <si>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</si>
  <si>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</si>
  <si>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</si>
  <si>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</si>
  <si>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</si>
  <si>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</si>
  <si>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</si>
  <si>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</si>
  <si>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</si>
  <si>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</si>
  <si>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</si>
  <si>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</si>
  <si>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</si>
  <si>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</si>
  <si>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</si>
  <si>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</si>
  <si>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</si>
  <si>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</si>
  <si>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</si>
  <si>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</si>
  <si>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</si>
  <si>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</si>
  <si>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</si>
  <si>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</si>
  <si>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</si>
  <si>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</si>
  <si>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</si>
  <si>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</si>
  <si>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</si>
  <si>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</si>
  <si>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</si>
  <si>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</si>
  <si>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</si>
  <si>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</si>
  <si>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</si>
  <si>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</si>
  <si>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</si>
  <si>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</si>
  <si>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</si>
  <si>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</si>
  <si>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</si>
  <si>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</si>
  <si>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</si>
  <si>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</si>
  <si>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</si>
  <si>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</si>
  <si>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</si>
  <si>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</si>
  <si>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</si>
  <si>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</si>
  <si>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</si>
  <si>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</si>
  <si>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</si>
  <si>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</si>
  <si>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</si>
  <si>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</si>
  <si>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</si>
  <si>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</si>
  <si>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</si>
  <si>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</si>
  <si>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</si>
  <si>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</si>
  <si>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</si>
  <si>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</si>
  <si>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</si>
  <si>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</si>
  <si>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</si>
  <si>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</si>
  <si>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</si>
  <si>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</si>
  <si>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</si>
  <si>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</si>
  <si>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</si>
  <si>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</si>
  <si>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</si>
  <si>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</si>
  <si>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</si>
  <si>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</si>
  <si>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</si>
  <si>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</si>
  <si>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</si>
  <si>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</si>
  <si>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</si>
  <si>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</si>
  <si>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</si>
  <si>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</si>
  <si>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</si>
  <si>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</si>
  <si>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</si>
  <si>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</si>
  <si>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</si>
  <si>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</si>
  <si>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</si>
  <si>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</si>
  <si>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</si>
  <si>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</si>
  <si>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</si>
  <si>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</si>
  <si>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</si>
  <si>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</si>
  <si>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</si>
  <si>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</si>
  <si>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</si>
  <si>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</si>
  <si>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</si>
  <si>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</si>
  <si>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</si>
  <si>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</si>
  <si>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</si>
  <si>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</si>
  <si>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</si>
  <si>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</si>
  <si>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</si>
  <si>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</si>
  <si>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</si>
  <si>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</si>
  <si>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</si>
  <si>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</si>
  <si>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</si>
  <si>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</si>
  <si>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</si>
  <si>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</si>
  <si>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</si>
  <si>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</si>
  <si>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</si>
  <si>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</si>
  <si>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</si>
  <si>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</si>
  <si>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</si>
  <si>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</si>
  <si>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</si>
  <si>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</si>
  <si>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</si>
  <si>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</si>
  <si>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</si>
  <si>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</si>
  <si>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</si>
  <si>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</si>
  <si>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</si>
  <si>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</si>
  <si>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</si>
  <si>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</si>
  <si>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</si>
  <si>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</si>
  <si>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</si>
  <si>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</si>
  <si>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</si>
  <si>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</si>
  <si>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</si>
  <si>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</si>
  <si>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</si>
  <si>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</si>
  <si>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</si>
  <si>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</si>
  <si>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</si>
  <si>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</si>
  <si>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</si>
  <si>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</si>
  <si>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</si>
  <si>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</si>
  <si>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</si>
  <si>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</si>
  <si>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</si>
  <si>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</si>
  <si>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</si>
  <si>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</si>
  <si>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</si>
  <si>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</si>
  <si>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</si>
  <si>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</si>
  <si>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</si>
  <si>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</si>
  <si>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</si>
  <si>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</si>
  <si>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</si>
  <si>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</si>
  <si>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</si>
  <si>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</si>
  <si>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</si>
  <si>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</si>
  <si>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</si>
  <si>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</si>
  <si>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</si>
  <si>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</si>
  <si>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</si>
  <si>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</si>
  <si>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</si>
  <si>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</si>
  <si>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</si>
  <si>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</si>
  <si>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</si>
  <si>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</si>
  <si>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</si>
  <si>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</si>
  <si>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</si>
  <si>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</si>
  <si>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</si>
  <si>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</si>
  <si>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</si>
  <si>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</si>
  <si>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</si>
  <si>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</si>
  <si>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</si>
  <si>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</si>
  <si>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</si>
  <si>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</si>
  <si>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</si>
  <si>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</si>
  <si>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</si>
  <si>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</si>
  <si>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</si>
  <si>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</si>
  <si>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</si>
  <si>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</si>
  <si>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</si>
  <si>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</si>
  <si>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</si>
  <si>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</si>
  <si>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</si>
  <si>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</si>
  <si>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</si>
  <si>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</si>
  <si>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</si>
  <si>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</si>
  <si>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</si>
  <si>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</si>
  <si>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</si>
  <si>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</si>
  <si>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</si>
  <si>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</si>
  <si>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</si>
  <si>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</si>
  <si>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</si>
  <si>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</si>
  <si>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</si>
  <si>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</si>
  <si>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</si>
  <si>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</si>
  <si>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</si>
  <si>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</si>
  <si>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</si>
  <si>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</si>
  <si>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</si>
  <si>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</si>
  <si>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</si>
  <si>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</si>
  <si>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</si>
  <si>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</si>
  <si>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</si>
  <si>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</si>
  <si>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</si>
  <si>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</si>
  <si>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</si>
  <si>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</si>
  <si>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</si>
  <si>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</si>
  <si>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</si>
  <si>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</si>
  <si>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</si>
  <si>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</si>
  <si>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</si>
  <si>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</si>
  <si>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</si>
  <si>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</si>
  <si>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</si>
  <si>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</si>
  <si>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</si>
  <si>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</si>
  <si>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</si>
  <si>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</si>
  <si>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</si>
  <si>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</si>
  <si>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</si>
  <si>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</si>
  <si>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</si>
  <si>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</si>
  <si>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</si>
  <si>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</si>
  <si>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</si>
  <si>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</si>
  <si>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</si>
  <si>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</si>
  <si>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</si>
  <si>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</si>
  <si>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</si>
  <si>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</si>
  <si>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</si>
  <si>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</si>
  <si>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</si>
  <si>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</si>
  <si>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</si>
  <si>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</si>
  <si>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</si>
  <si>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</si>
  <si>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</si>
  <si>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</si>
  <si>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</si>
  <si>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</si>
  <si>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</si>
  <si>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</si>
  <si>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</si>
  <si>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</si>
  <si>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</si>
  <si>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</si>
  <si>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</si>
  <si>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</si>
  <si>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</si>
  <si>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</si>
  <si>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</si>
  <si>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</si>
  <si>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</si>
  <si>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</si>
  <si>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</si>
  <si>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</si>
  <si>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</si>
  <si>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</si>
  <si>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</si>
  <si>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</si>
  <si>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</si>
  <si>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</si>
  <si>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</si>
  <si>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</si>
  <si>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</si>
  <si>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</si>
  <si>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</si>
  <si>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</si>
  <si>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</si>
  <si>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</si>
  <si>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</si>
  <si>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</si>
  <si>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</si>
  <si>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</si>
  <si>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</si>
  <si>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</si>
  <si>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</si>
  <si>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</si>
  <si>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</si>
  <si>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</si>
  <si>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</si>
  <si>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</si>
  <si>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</si>
  <si>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</si>
  <si>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</si>
  <si>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</si>
  <si>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</si>
  <si>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</si>
  <si>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</si>
  <si>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</si>
  <si>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</si>
  <si>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</si>
  <si>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</si>
  <si>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</si>
  <si>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</si>
  <si>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</si>
  <si>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</si>
  <si>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</si>
  <si>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</si>
  <si>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</si>
  <si>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</si>
  <si>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</si>
  <si>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</si>
  <si>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</si>
  <si>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</si>
  <si>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</si>
  <si>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</si>
  <si>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</si>
  <si>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</si>
  <si>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</si>
  <si>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</si>
  <si>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</si>
  <si>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</si>
  <si>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</si>
  <si>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</si>
  <si>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</si>
  <si>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</si>
  <si>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</si>
  <si>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</si>
  <si>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</si>
  <si>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</si>
  <si>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</si>
  <si>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</si>
  <si>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</si>
  <si>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</si>
  <si>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</si>
  <si>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</si>
  <si>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</si>
  <si>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</si>
  <si>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</si>
  <si>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</si>
  <si>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</si>
  <si>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</si>
  <si>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</si>
  <si>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</si>
  <si>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</si>
  <si>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</si>
  <si>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</si>
  <si>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</si>
  <si>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</si>
  <si>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</si>
  <si>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</si>
  <si>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</si>
  <si>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</si>
  <si>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</si>
  <si>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</si>
  <si>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</si>
  <si>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</si>
  <si>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</si>
  <si>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</si>
  <si>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</si>
  <si>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</si>
  <si>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</si>
  <si>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</si>
  <si>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</si>
  <si>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</si>
  <si>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</si>
  <si>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</si>
  <si>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</si>
  <si>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</si>
  <si>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</si>
  <si>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</si>
  <si>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</si>
  <si>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</si>
  <si>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</si>
  <si>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</si>
  <si>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</si>
  <si>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</si>
  <si>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</si>
  <si>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</si>
  <si>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</si>
  <si>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</si>
  <si>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</si>
  <si>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</si>
  <si>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</si>
  <si>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</si>
  <si>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</si>
  <si>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</si>
  <si>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</si>
  <si>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</si>
  <si>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</si>
  <si>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</si>
  <si>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</si>
  <si>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</si>
  <si>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</si>
  <si>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</si>
  <si>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</si>
  <si>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</si>
  <si>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</si>
  <si>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</si>
  <si>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</si>
  <si>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</si>
  <si>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</si>
  <si>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</si>
  <si>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</si>
  <si>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</si>
  <si>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</si>
  <si>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</si>
  <si>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</si>
  <si>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</si>
  <si>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</si>
  <si>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</si>
  <si>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</si>
  <si>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</si>
  <si>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</si>
  <si>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</si>
  <si>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</si>
  <si>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</si>
  <si>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</si>
  <si>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</si>
  <si>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</si>
  <si>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</si>
  <si>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</si>
  <si>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</si>
  <si>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</si>
  <si>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</si>
  <si>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</si>
  <si>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</si>
  <si>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</si>
  <si>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</si>
  <si>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</si>
  <si>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</si>
  <si>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</si>
  <si>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</si>
  <si>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</si>
  <si>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</si>
  <si>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</si>
  <si>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</si>
  <si>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</si>
  <si>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</si>
  <si>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</si>
  <si>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</si>
  <si>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</si>
  <si>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</si>
  <si>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</si>
  <si>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</si>
  <si>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</si>
  <si>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</si>
  <si>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</si>
  <si>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</si>
  <si>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</si>
  <si>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</si>
  <si>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</si>
  <si>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</si>
  <si>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</si>
  <si>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</si>
  <si>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</si>
  <si>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</si>
  <si>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</si>
  <si>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</si>
  <si>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</si>
  <si>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</si>
  <si>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</si>
  <si>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</si>
  <si>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</si>
  <si>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</si>
  <si>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</si>
  <si>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</si>
  <si>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</si>
  <si>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</si>
  <si>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</si>
  <si>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</si>
  <si>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</si>
  <si>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</si>
  <si>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</si>
  <si>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</si>
  <si>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</si>
  <si>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</si>
  <si>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</si>
  <si>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</si>
  <si>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</si>
  <si>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</si>
  <si>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</si>
  <si>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</si>
  <si>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</si>
  <si>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</si>
  <si>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</si>
  <si>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</si>
  <si>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</si>
  <si>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</si>
  <si>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</si>
  <si>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</si>
  <si>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</si>
  <si>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</si>
  <si>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</si>
  <si>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</si>
  <si>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</si>
  <si>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</si>
  <si>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</si>
  <si>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</si>
  <si>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</si>
  <si>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</si>
  <si>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</si>
  <si>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</si>
  <si>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</si>
  <si>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</si>
  <si>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</si>
  <si>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</si>
  <si>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</si>
  <si>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</si>
  <si>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</si>
  <si>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</si>
  <si>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</si>
  <si>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</si>
  <si>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</si>
  <si>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</si>
  <si>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</si>
  <si>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</si>
  <si>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</si>
  <si>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</si>
  <si>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</si>
  <si>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</si>
  <si>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</si>
  <si>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</si>
  <si>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</si>
  <si>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</si>
  <si>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</si>
  <si>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</si>
  <si>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</si>
  <si>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</si>
  <si>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</si>
  <si>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</si>
  <si>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</si>
  <si>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</si>
  <si>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</si>
  <si>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</si>
  <si>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</si>
  <si>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</si>
  <si>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</si>
  <si>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</si>
  <si>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</si>
  <si>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</si>
  <si>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</si>
  <si>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</si>
  <si>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</si>
  <si>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</si>
  <si>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</si>
  <si>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</si>
  <si>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</si>
  <si>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</si>
  <si>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</si>
  <si>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</si>
  <si>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</si>
  <si>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</si>
  <si>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</si>
  <si>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</si>
  <si>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</si>
  <si>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</si>
  <si>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</si>
  <si>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</si>
  <si>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</si>
  <si>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</si>
  <si>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</si>
  <si>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</si>
  <si>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</si>
  <si>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</si>
  <si>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</si>
  <si>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</si>
  <si>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</si>
  <si>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</si>
  <si>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</si>
  <si>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</si>
  <si>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</si>
  <si>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</si>
  <si>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</si>
  <si>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</si>
  <si>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</si>
  <si>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</si>
  <si>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</si>
  <si>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</si>
  <si>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</si>
  <si>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</si>
  <si>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</si>
  <si>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</si>
  <si>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</si>
  <si>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</si>
  <si>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</si>
  <si>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</si>
  <si>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</si>
  <si>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</si>
  <si>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</si>
  <si>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</si>
  <si>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</si>
  <si>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</si>
  <si>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</si>
  <si>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</si>
  <si>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</si>
  <si>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</si>
  <si>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</si>
  <si>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</si>
  <si>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</si>
  <si>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</si>
  <si>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</si>
  <si>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</si>
  <si>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</si>
  <si>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</si>
  <si>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</si>
  <si>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</si>
  <si>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</si>
  <si>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</si>
  <si>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</si>
  <si>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</si>
  <si>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</si>
  <si>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</si>
  <si>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</si>
  <si>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</si>
  <si>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</si>
  <si>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</si>
  <si>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</si>
  <si>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</si>
  <si>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</si>
  <si>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</si>
  <si>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</si>
  <si>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</si>
  <si>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</si>
  <si>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</si>
  <si>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</si>
  <si>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</si>
  <si>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</si>
  <si>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</si>
  <si>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</si>
  <si>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</si>
  <si>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</si>
  <si>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</si>
  <si>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</si>
  <si>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</si>
  <si>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</si>
  <si>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</si>
  <si>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</si>
  <si>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</si>
  <si>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</si>
  <si>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</si>
  <si>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</si>
  <si>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</si>
  <si>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</si>
  <si>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</si>
  <si>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</si>
  <si>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</si>
  <si>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</si>
  <si>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</si>
  <si>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</si>
  <si>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</si>
  <si>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</si>
  <si>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</si>
  <si>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</si>
  <si>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</si>
  <si>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</si>
  <si>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</si>
  <si>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</si>
  <si>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</si>
  <si>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</si>
  <si>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</si>
  <si>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</si>
  <si>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</si>
  <si>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</si>
  <si>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</si>
  <si>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</si>
  <si>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</si>
  <si>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</si>
  <si>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</si>
  <si>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</si>
  <si>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</si>
  <si>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</si>
  <si>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</si>
  <si>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</si>
  <si>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</si>
  <si>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</si>
  <si>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</si>
  <si>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</si>
  <si>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</si>
  <si>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</si>
  <si>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</si>
  <si>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</si>
  <si>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</si>
  <si>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</si>
  <si>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</si>
  <si>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</si>
  <si>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</si>
  <si>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</si>
  <si>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</si>
  <si>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</si>
  <si>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</si>
  <si>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</si>
  <si>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</si>
  <si>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</si>
  <si>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</si>
  <si>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</si>
  <si>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</si>
  <si>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</si>
  <si>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</si>
  <si>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</si>
  <si>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</si>
  <si>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</si>
  <si>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</si>
  <si>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</si>
  <si>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</si>
  <si>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</si>
  <si>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</si>
  <si>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</si>
  <si>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</si>
  <si>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</si>
  <si>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</si>
  <si>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</si>
  <si>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</si>
  <si>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</si>
  <si>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</si>
  <si>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</si>
  <si>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</si>
  <si>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</si>
  <si>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</si>
  <si>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</si>
  <si>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</si>
  <si>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</si>
  <si>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</si>
  <si>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</si>
  <si>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</si>
  <si>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</si>
  <si>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</si>
  <si>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</si>
  <si>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</si>
  <si>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</si>
  <si>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</si>
  <si>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</si>
  <si>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</si>
  <si>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</si>
  <si>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</si>
  <si>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</si>
  <si>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</si>
  <si>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</si>
  <si>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</si>
  <si>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</si>
  <si>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</si>
  <si>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</si>
  <si>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</si>
  <si>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</si>
  <si>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</si>
  <si>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</si>
  <si>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</si>
  <si>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</si>
  <si>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</si>
  <si>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</si>
  <si>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</si>
  <si>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</si>
  <si>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</si>
  <si>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</si>
  <si>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</si>
  <si>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</si>
  <si>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</si>
  <si>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</si>
  <si>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</si>
  <si>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</si>
  <si>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</si>
  <si>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</si>
  <si>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</si>
  <si>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</si>
  <si>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</si>
  <si>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</si>
  <si>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</si>
  <si>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</si>
  <si>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</si>
  <si>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</si>
  <si>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</si>
  <si>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</si>
  <si>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</si>
  <si>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</si>
  <si>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</si>
  <si>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</si>
  <si>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</si>
  <si>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</si>
  <si>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</si>
  <si>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</si>
  <si>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</si>
  <si>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</si>
  <si>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</si>
  <si>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</si>
  <si>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</si>
  <si>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</si>
  <si>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</si>
  <si>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</si>
  <si>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</si>
  <si>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</si>
  <si>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</si>
  <si>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</si>
  <si>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</si>
  <si>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</si>
  <si>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</si>
  <si>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</si>
  <si>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</si>
  <si>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</si>
  <si>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</si>
  <si>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</si>
  <si>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</si>
  <si>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</si>
  <si>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</si>
  <si>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</si>
  <si>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</si>
  <si>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</si>
  <si>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</si>
  <si>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</si>
  <si>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</si>
  <si>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</si>
  <si>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</si>
  <si>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</si>
  <si>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</si>
  <si>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</si>
  <si>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</si>
  <si>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</si>
  <si>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</si>
  <si>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</si>
  <si>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</si>
  <si>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</si>
  <si>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</si>
  <si>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</si>
  <si>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</si>
  <si>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</si>
  <si>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</si>
  <si>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</si>
  <si>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</si>
  <si>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</si>
  <si>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</si>
  <si>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</si>
  <si>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</si>
  <si>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</si>
  <si>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</si>
  <si>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</si>
  <si>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</si>
  <si>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</si>
  <si>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</si>
  <si>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</si>
  <si>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</si>
  <si>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</si>
  <si>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</si>
  <si>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</si>
  <si>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</si>
  <si>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</si>
  <si>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</si>
  <si>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</si>
  <si>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</si>
  <si>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</si>
  <si>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</si>
  <si>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</si>
  <si>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</si>
  <si>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</si>
  <si>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</si>
  <si>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</si>
  <si>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</si>
  <si>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</si>
  <si>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</si>
  <si>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</si>
  <si>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</si>
  <si>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</si>
  <si>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</si>
  <si>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</si>
  <si>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</si>
  <si>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</si>
  <si>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</si>
  <si>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</si>
  <si>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</si>
  <si>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</si>
  <si>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</si>
  <si>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</si>
  <si>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</si>
  <si>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</si>
  <si>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</si>
  <si>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</si>
  <si>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</si>
  <si>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</si>
  <si>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</si>
  <si>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</si>
  <si>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</si>
  <si>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</si>
  <si>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</si>
  <si>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</si>
  <si>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</si>
  <si>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</si>
  <si>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</si>
  <si>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</si>
  <si>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</si>
  <si>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</si>
  <si>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</si>
  <si>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</si>
  <si>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</si>
  <si>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</si>
  <si>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</si>
  <si>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</si>
  <si>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</si>
  <si>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</si>
  <si>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</si>
  <si>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</si>
  <si>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</si>
  <si>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</si>
  <si>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</si>
  <si>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</si>
  <si>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</si>
  <si>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</si>
  <si>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</si>
  <si>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</si>
  <si>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</si>
  <si>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</si>
  <si>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</si>
  <si>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</si>
  <si>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</si>
  <si>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</si>
  <si>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</si>
  <si>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</si>
  <si>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</si>
  <si>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</si>
  <si>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</si>
  <si>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</si>
  <si>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</si>
  <si>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</si>
  <si>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</si>
  <si>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</si>
  <si>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</si>
  <si>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</si>
  <si>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</si>
  <si>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</si>
  <si>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</si>
  <si>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</si>
  <si>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</si>
  <si>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</si>
  <si>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</si>
  <si>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</si>
  <si>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</si>
  <si>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</si>
  <si>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</si>
  <si>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</si>
  <si>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</si>
  <si>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</si>
  <si>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</si>
  <si>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</si>
  <si>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</si>
  <si>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</si>
  <si>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</si>
  <si>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</si>
  <si>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</si>
  <si>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</si>
  <si>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</si>
  <si>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</si>
  <si>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</si>
  <si>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</si>
  <si>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</si>
  <si>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</si>
  <si>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</si>
  <si>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</si>
  <si>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</si>
  <si>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</si>
  <si>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</si>
  <si>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</si>
  <si>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</si>
  <si>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</si>
  <si>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</si>
  <si>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</si>
  <si>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</si>
  <si>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</si>
  <si>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</si>
  <si>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</si>
  <si>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</si>
  <si>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</si>
  <si>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</si>
  <si>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</si>
  <si>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</si>
  <si>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</si>
  <si>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</si>
  <si>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</si>
  <si>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</si>
  <si>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</si>
  <si>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</si>
  <si>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</si>
  <si>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</si>
  <si>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</si>
  <si>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</si>
  <si>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</si>
  <si>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</si>
  <si>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</si>
  <si>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</si>
  <si>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</si>
  <si>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</si>
  <si>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</si>
  <si>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</si>
  <si>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</si>
  <si>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</si>
  <si>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</si>
  <si>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</si>
  <si>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</si>
  <si>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</si>
  <si>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</si>
  <si>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</si>
  <si>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</si>
  <si>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</si>
  <si>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</si>
  <si>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</si>
  <si>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</si>
  <si>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</si>
  <si>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</si>
  <si>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</si>
  <si>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</si>
  <si>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</si>
  <si>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</si>
  <si>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</si>
  <si>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</si>
  <si>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</si>
  <si>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</si>
  <si>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</si>
  <si>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</si>
  <si>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</si>
  <si>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</si>
  <si>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</si>
  <si>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</si>
  <si>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</si>
  <si>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</si>
  <si>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</si>
  <si>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</si>
  <si>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</si>
  <si>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</si>
  <si>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</si>
  <si>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</si>
  <si>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</si>
  <si>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</si>
  <si>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</si>
  <si>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</si>
  <si>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</si>
  <si>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</si>
  <si>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</si>
  <si>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</si>
  <si>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</si>
  <si>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</si>
  <si>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</si>
  <si>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</si>
  <si>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</si>
  <si>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</si>
  <si>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</si>
  <si>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</si>
  <si>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</si>
  <si>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</si>
  <si>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</si>
  <si>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</si>
  <si>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</si>
  <si>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</si>
  <si>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</si>
  <si>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</si>
  <si>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</si>
  <si>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</si>
  <si>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</si>
  <si>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</si>
  <si>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</si>
  <si>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</si>
  <si>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</si>
  <si>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</si>
  <si>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</si>
  <si>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</si>
  <si>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</si>
  <si>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</si>
  <si>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</si>
  <si>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</si>
  <si>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</si>
  <si>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</si>
  <si>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</si>
  <si>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</si>
  <si>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</si>
  <si>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</si>
  <si>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</si>
  <si>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</si>
  <si>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</si>
  <si>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</si>
  <si>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</si>
  <si>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</si>
  <si>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</si>
  <si>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</si>
  <si>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</si>
  <si>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</si>
  <si>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</si>
  <si>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</si>
  <si>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</si>
  <si>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</si>
  <si>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</si>
  <si>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</si>
  <si>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</si>
  <si>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</si>
  <si>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</si>
  <si>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</si>
  <si>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</si>
  <si>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</si>
  <si>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</si>
  <si>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</si>
  <si>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</si>
  <si>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</si>
  <si>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</si>
  <si>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</si>
  <si>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</si>
  <si>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</si>
  <si>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</si>
  <si>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</si>
  <si>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</si>
  <si>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</si>
  <si>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</si>
  <si>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</si>
  <si>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</si>
  <si>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</si>
  <si>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</si>
  <si>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</si>
  <si>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</si>
  <si>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</si>
  <si>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</si>
  <si>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</si>
  <si>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</si>
  <si>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</si>
  <si>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</si>
  <si>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</si>
  <si>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</si>
  <si>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</si>
  <si>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</si>
  <si>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</si>
  <si>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</si>
  <si>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</si>
  <si>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</si>
  <si>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</si>
  <si>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</si>
  <si>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</si>
  <si>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</si>
  <si>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</si>
  <si>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</si>
  <si>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</si>
  <si>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</si>
  <si>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</si>
  <si>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</si>
  <si>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</si>
  <si>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</si>
  <si>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</si>
  <si>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</si>
  <si>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</si>
  <si>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</si>
  <si>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</si>
  <si>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</si>
  <si>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</si>
  <si>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</si>
  <si>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</si>
  <si>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</si>
  <si>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</si>
  <si>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</si>
  <si>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</si>
  <si>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</si>
  <si>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</si>
  <si>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</si>
  <si>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</si>
  <si>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</si>
  <si>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</si>
  <si>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</si>
  <si>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</si>
  <si>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</si>
  <si>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</si>
  <si>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</si>
  <si>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</si>
  <si>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</si>
  <si>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</si>
  <si>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</si>
  <si>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</si>
  <si>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</si>
  <si>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</si>
  <si>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</si>
  <si>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</si>
  <si>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</si>
  <si>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</si>
  <si>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</si>
  <si>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</si>
  <si>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</si>
  <si>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</si>
  <si>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</si>
  <si>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</si>
  <si>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</si>
  <si>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</si>
  <si>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</si>
  <si>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</si>
  <si>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</si>
  <si>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</si>
  <si>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</si>
  <si>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</si>
  <si>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</si>
  <si>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</si>
  <si>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</si>
  <si>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</si>
  <si>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</si>
  <si>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</si>
  <si>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</si>
  <si>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</si>
  <si>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</si>
  <si>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</si>
  <si>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</si>
  <si>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</si>
  <si>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</si>
  <si>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</si>
  <si>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</si>
  <si>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</si>
  <si>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</si>
  <si>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</si>
  <si>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</si>
  <si>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</si>
  <si>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</si>
  <si>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</si>
  <si>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</si>
  <si>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</si>
  <si>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</si>
  <si>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</si>
  <si>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</si>
  <si>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</si>
  <si>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</si>
  <si>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</si>
  <si>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</si>
  <si>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</si>
  <si>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</si>
  <si>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</si>
  <si>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</si>
  <si>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</si>
  <si>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</si>
  <si>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</si>
  <si>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</si>
  <si>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</si>
  <si>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</si>
  <si>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</si>
  <si>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</si>
  <si>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</si>
  <si>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</si>
  <si>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</si>
  <si>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</si>
  <si>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</si>
  <si>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</si>
  <si>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</si>
  <si>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</si>
  <si>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</si>
  <si>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</si>
  <si>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</si>
  <si>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</si>
  <si>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</si>
  <si>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</si>
  <si>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</si>
  <si>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</si>
  <si>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</si>
  <si>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</si>
  <si>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</si>
  <si>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</si>
  <si>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</si>
  <si>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</si>
  <si>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</si>
  <si>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</si>
  <si>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</si>
  <si>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</si>
  <si>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</si>
  <si>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</si>
  <si>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</si>
  <si>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</si>
  <si>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</si>
  <si>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</si>
  <si>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</si>
  <si>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</si>
  <si>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</si>
  <si>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</si>
  <si>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</si>
  <si>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</si>
  <si>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</si>
  <si>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</si>
  <si>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</si>
  <si>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</si>
  <si>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</si>
  <si>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</si>
  <si>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</si>
  <si>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</si>
  <si>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</si>
  <si>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</si>
  <si>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</si>
  <si>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</si>
  <si>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</si>
  <si>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</si>
  <si>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</si>
  <si>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</si>
  <si>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</si>
  <si>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</si>
  <si>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</si>
  <si>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</si>
  <si>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</si>
  <si>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</si>
  <si>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</si>
  <si>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</si>
  <si>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</si>
  <si>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</si>
  <si>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</si>
  <si>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</si>
  <si>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</si>
  <si>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</si>
  <si>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</si>
  <si>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</si>
  <si>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</si>
  <si>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</si>
  <si>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</si>
  <si>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</si>
  <si>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</si>
  <si>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</si>
  <si>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</si>
  <si>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</si>
  <si>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</si>
  <si>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</si>
  <si>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</si>
  <si>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</si>
  <si>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</si>
  <si>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</si>
  <si>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</si>
  <si>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</si>
  <si>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</si>
  <si>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</si>
  <si>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</si>
  <si>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</si>
  <si>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</si>
  <si>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</si>
  <si>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</si>
  <si>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</si>
  <si>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</si>
  <si>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</si>
  <si>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</si>
  <si>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</si>
  <si>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</si>
  <si>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</si>
  <si>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</si>
  <si>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</si>
  <si>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</si>
  <si>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</si>
  <si>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</si>
  <si>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</si>
  <si>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</si>
  <si>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</si>
  <si>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</si>
  <si>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</si>
  <si>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</si>
  <si>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</si>
  <si>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</si>
  <si>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</si>
  <si>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</si>
  <si>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</si>
  <si>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</si>
  <si>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</si>
  <si>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</si>
  <si>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</si>
  <si>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</si>
  <si>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</si>
  <si>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</si>
  <si>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</si>
  <si>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</si>
  <si>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</si>
  <si>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</si>
  <si>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</si>
  <si>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</si>
  <si>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</si>
  <si>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</si>
  <si>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</si>
  <si>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</si>
  <si>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</si>
  <si>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</si>
  <si>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</si>
  <si>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</si>
  <si>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</si>
  <si>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</si>
  <si>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</si>
  <si>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</si>
  <si>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</si>
  <si>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</si>
  <si>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</si>
  <si>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</si>
  <si>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</si>
  <si>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</si>
  <si>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</si>
  <si>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</si>
  <si>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</si>
  <si>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</si>
  <si>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</si>
  <si>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</si>
  <si>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</si>
  <si>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</si>
  <si>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</si>
  <si>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</si>
  <si>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</si>
  <si>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</si>
  <si>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</si>
  <si>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</si>
  <si>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</si>
  <si>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</si>
  <si>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</si>
  <si>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</si>
  <si>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</si>
  <si>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</si>
  <si>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</si>
  <si>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</si>
  <si>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</si>
  <si>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</si>
  <si>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</si>
  <si>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</si>
  <si>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</si>
  <si>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</si>
  <si>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</si>
  <si>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</si>
  <si>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</si>
  <si>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</si>
  <si>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</si>
  <si>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</si>
  <si>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</si>
  <si>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</si>
  <si>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</si>
  <si>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</si>
  <si>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</si>
  <si>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</si>
  <si>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</si>
  <si>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</si>
  <si>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</si>
  <si>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</si>
  <si>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</si>
  <si>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</si>
  <si>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</si>
  <si>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</si>
  <si>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</si>
  <si>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</si>
  <si>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</si>
  <si>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</si>
  <si>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</si>
  <si>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</si>
  <si>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</si>
  <si>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</si>
  <si>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</si>
  <si>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</si>
  <si>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</si>
  <si>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</si>
  <si>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</si>
  <si>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</si>
  <si>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</si>
  <si>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</si>
  <si>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</si>
  <si>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</si>
  <si>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</si>
  <si>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</si>
  <si>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</si>
  <si>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</si>
  <si>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</si>
  <si>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</si>
  <si>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</si>
  <si>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</si>
  <si>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</si>
  <si>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</si>
  <si>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</si>
  <si>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</si>
  <si>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</si>
  <si>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</si>
  <si>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</si>
  <si>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</si>
  <si>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</si>
  <si>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</si>
  <si>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</si>
  <si>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</si>
  <si>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</si>
  <si>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</si>
  <si>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</si>
  <si>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</si>
  <si>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</si>
  <si>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</si>
  <si>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</si>
  <si>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</si>
  <si>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</si>
  <si>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</si>
  <si>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</si>
  <si>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</si>
  <si>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</si>
  <si>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</si>
  <si>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</si>
  <si>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</si>
  <si>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</si>
  <si>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</si>
  <si>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</si>
  <si>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</si>
  <si>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</si>
  <si>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</si>
  <si>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</si>
  <si>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</si>
  <si>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</si>
  <si>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</si>
  <si>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</si>
  <si>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</si>
  <si>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</si>
  <si>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</si>
  <si>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</si>
  <si>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</si>
  <si>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</si>
  <si>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</si>
  <si>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</si>
  <si>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</si>
  <si>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</si>
  <si>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</si>
  <si>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</si>
  <si>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</si>
  <si>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</si>
  <si>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</si>
  <si>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</si>
  <si>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</si>
  <si>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</si>
  <si>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</si>
  <si>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</si>
  <si>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</si>
  <si>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</si>
  <si>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</si>
  <si>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</si>
  <si>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</si>
  <si>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</si>
  <si>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</si>
  <si>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</si>
  <si>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</si>
  <si>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</si>
  <si>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</si>
  <si>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</si>
  <si>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</si>
  <si>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</si>
  <si>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</si>
  <si>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</si>
  <si>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</si>
  <si>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</si>
  <si>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</si>
  <si>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</si>
  <si>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</si>
  <si>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</si>
  <si>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</si>
  <si>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</si>
  <si>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</si>
  <si>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</si>
  <si>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</si>
  <si>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</si>
  <si>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</si>
  <si>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</si>
  <si>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</si>
  <si>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</si>
  <si>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</si>
  <si>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</si>
  <si>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</si>
  <si>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</si>
  <si>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</si>
  <si>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</si>
  <si>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</si>
  <si>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</si>
  <si>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</si>
  <si>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</si>
  <si>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</si>
  <si>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</si>
  <si>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</si>
  <si>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</si>
  <si>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</si>
  <si>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</si>
  <si>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</si>
  <si>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</si>
  <si>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</si>
  <si>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</si>
  <si>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</si>
  <si>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</si>
  <si>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</si>
  <si>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</si>
  <si>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</si>
  <si>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</si>
  <si>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</si>
  <si>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</si>
  <si>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</si>
  <si>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</si>
  <si>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</si>
  <si>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</si>
  <si>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</si>
  <si>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</si>
  <si>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</si>
  <si>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</si>
  <si>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</si>
  <si>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</si>
  <si>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</si>
  <si>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</si>
  <si>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</si>
  <si>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</si>
  <si>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</si>
  <si>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</si>
  <si>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</si>
  <si>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</si>
  <si>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</si>
  <si>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</si>
  <si>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</si>
  <si>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</si>
  <si>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</si>
  <si>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</si>
  <si>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</si>
  <si>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</si>
  <si>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</si>
  <si>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</si>
  <si>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</si>
  <si>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</si>
  <si>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</si>
  <si>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</si>
  <si>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</si>
  <si>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</si>
  <si>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</si>
  <si>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</si>
  <si>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</si>
  <si>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</si>
  <si>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</si>
  <si>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</si>
  <si>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</si>
  <si>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</si>
  <si>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</si>
  <si>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</si>
  <si>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</si>
  <si>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</si>
  <si>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</si>
  <si>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</si>
  <si>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</si>
  <si>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</si>
  <si>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</si>
  <si>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</si>
  <si>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</si>
  <si>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</si>
  <si>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</si>
  <si>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</si>
  <si>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</si>
  <si>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</si>
  <si>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</si>
  <si>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</si>
  <si>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</si>
  <si>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</si>
  <si>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</si>
  <si>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</si>
  <si>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</si>
  <si>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</si>
  <si>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</si>
  <si>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</si>
  <si>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</si>
  <si>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</si>
  <si>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</si>
  <si>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</si>
  <si>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</si>
  <si>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</si>
  <si>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</si>
  <si>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</si>
  <si>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</si>
  <si>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</si>
  <si>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</si>
  <si>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</si>
  <si>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</si>
  <si>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</si>
  <si>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</si>
  <si>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</si>
  <si>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</si>
  <si>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</si>
  <si>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</si>
  <si>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</si>
  <si>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</si>
  <si>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</si>
  <si>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</si>
  <si>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</si>
  <si>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</si>
  <si>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</si>
  <si>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</si>
  <si>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</si>
  <si>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</si>
  <si>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</si>
  <si>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</si>
  <si>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</si>
  <si>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</si>
  <si>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</si>
  <si>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</si>
  <si>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</si>
  <si>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</si>
  <si>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</si>
  <si>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</si>
  <si>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</si>
  <si>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</si>
  <si>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</si>
  <si>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</si>
  <si>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</si>
  <si>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</si>
  <si>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</si>
  <si>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</si>
  <si>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</si>
  <si>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</si>
  <si>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</si>
  <si>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</si>
  <si>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</si>
  <si>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</si>
  <si>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</si>
  <si>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</si>
  <si>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</si>
  <si>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</si>
  <si>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</si>
  <si>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</si>
  <si>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</si>
  <si>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</si>
  <si>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</si>
  <si>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</si>
  <si>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</si>
  <si>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</si>
  <si>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</si>
  <si>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</si>
  <si>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</si>
  <si>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</si>
  <si>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</si>
  <si>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</si>
  <si>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</si>
  <si>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</si>
  <si>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</si>
  <si>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</si>
  <si>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</si>
  <si>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</si>
  <si>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</si>
  <si>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</si>
  <si>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</si>
  <si>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</si>
  <si>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</si>
  <si>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</si>
  <si>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</si>
  <si>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</si>
  <si>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</si>
  <si>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</si>
  <si>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</si>
  <si>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</si>
  <si>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</si>
  <si>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</si>
  <si>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</si>
  <si>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</si>
  <si>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</si>
  <si>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</si>
  <si>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</si>
  <si>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</si>
  <si>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</si>
  <si>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</si>
  <si>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</si>
  <si>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</si>
  <si>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</si>
  <si>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</si>
  <si>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</si>
  <si>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</si>
  <si>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</si>
  <si>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</si>
  <si>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</si>
  <si>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</si>
  <si>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</si>
  <si>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</si>
  <si>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</si>
  <si>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</si>
  <si>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</si>
  <si>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</si>
  <si>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</si>
  <si>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</si>
  <si>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</si>
  <si>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</si>
  <si>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</si>
  <si>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</si>
  <si>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</si>
  <si>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</si>
  <si>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</si>
  <si>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</si>
  <si>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</si>
  <si>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</si>
  <si>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</si>
  <si>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</si>
  <si>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</si>
  <si>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</si>
  <si>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</si>
  <si>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</si>
  <si>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</si>
  <si>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</si>
  <si>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</si>
  <si>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</si>
  <si>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</si>
  <si>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</si>
  <si>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</si>
  <si>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</si>
  <si>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</si>
  <si>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</si>
  <si>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</si>
  <si>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</si>
  <si>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</si>
  <si>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</si>
  <si>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</si>
  <si>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</si>
  <si>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</si>
  <si>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</si>
  <si>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</si>
  <si>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</si>
  <si>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</si>
  <si>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</si>
  <si>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</si>
  <si>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</si>
  <si>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</si>
  <si>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</si>
  <si>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</si>
  <si>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</si>
  <si>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</si>
  <si>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</si>
  <si>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</si>
  <si>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</si>
  <si>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</si>
  <si>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</si>
  <si>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</si>
  <si>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</si>
  <si>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</si>
  <si>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</si>
  <si>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</si>
  <si>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</si>
  <si>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</si>
  <si>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</si>
  <si>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</si>
  <si>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</si>
  <si>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</si>
  <si>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</si>
  <si>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</si>
  <si>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</si>
  <si>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</si>
  <si>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</si>
  <si>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</si>
  <si>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</si>
  <si>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</si>
  <si>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</si>
  <si>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</si>
  <si>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</si>
  <si>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</si>
  <si>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</si>
  <si>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</si>
  <si>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</si>
  <si>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</si>
  <si>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</si>
  <si>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</si>
  <si>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</si>
  <si>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</si>
  <si>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</si>
  <si>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</si>
  <si>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</si>
  <si>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</si>
  <si>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</si>
  <si>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</si>
  <si>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</si>
  <si>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</si>
  <si>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</si>
  <si>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</si>
  <si>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</si>
  <si>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</si>
  <si>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</si>
  <si>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</si>
  <si>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</si>
  <si>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</si>
  <si>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</si>
  <si>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</si>
  <si>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</si>
  <si>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</si>
  <si>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</si>
  <si>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</si>
  <si>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</si>
  <si>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</si>
  <si>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</si>
  <si>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</si>
  <si>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</si>
  <si>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</si>
  <si>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</si>
  <si>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</si>
  <si>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</si>
  <si>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</si>
  <si>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</si>
  <si>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</si>
  <si>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</si>
  <si>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</si>
  <si>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</si>
  <si>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</si>
  <si>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</si>
  <si>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</si>
  <si>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</si>
  <si>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</si>
  <si>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</si>
  <si>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</si>
  <si>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</si>
  <si>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</si>
  <si>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</si>
  <si>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</si>
  <si>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</si>
  <si>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</si>
  <si>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</si>
  <si>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</si>
  <si>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</si>
  <si>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</si>
  <si>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</si>
  <si>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</si>
  <si>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</si>
  <si>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</si>
  <si>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</si>
  <si>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</si>
  <si>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</si>
  <si>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</si>
  <si>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</si>
  <si>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</si>
  <si>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</si>
  <si>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</si>
  <si>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</si>
  <si>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</si>
  <si>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</si>
  <si>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</si>
  <si>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</si>
  <si>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</si>
  <si>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</si>
  <si>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</si>
  <si>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</si>
  <si>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</si>
  <si>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</si>
  <si>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</si>
  <si>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</si>
  <si>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</si>
  <si>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</si>
  <si>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</si>
  <si>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</si>
  <si>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</si>
  <si>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</si>
  <si>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</si>
  <si>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</si>
  <si>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</si>
  <si>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</si>
  <si>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</si>
  <si>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</si>
  <si>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</si>
  <si>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</si>
  <si>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</si>
  <si>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</si>
  <si>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</si>
  <si>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</si>
  <si>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</si>
  <si>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</si>
  <si>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</si>
  <si>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</si>
  <si>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</si>
  <si>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</si>
  <si>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</si>
  <si>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</si>
  <si>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</si>
  <si>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</si>
  <si>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</si>
  <si>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</si>
  <si>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</si>
  <si>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</si>
  <si>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</si>
  <si>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</si>
  <si>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</si>
  <si>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</si>
  <si>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</si>
  <si>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</si>
  <si>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</si>
  <si>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</si>
  <si>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</si>
  <si>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</si>
  <si>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</si>
  <si>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</si>
  <si>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</si>
  <si>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</si>
  <si>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</si>
  <si>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</si>
  <si>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</si>
  <si>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</si>
  <si>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</si>
  <si>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</si>
  <si>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</si>
  <si>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</si>
  <si>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</si>
  <si>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</si>
  <si>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</si>
  <si>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</si>
  <si>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</si>
  <si>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</si>
  <si>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</si>
  <si>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</si>
  <si>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</si>
  <si>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</si>
  <si>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</si>
  <si>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</si>
  <si>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</si>
  <si>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</si>
  <si>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</si>
  <si>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</si>
  <si>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</si>
  <si>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</si>
  <si>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</si>
  <si>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</si>
  <si>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</si>
  <si>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</si>
  <si>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</si>
  <si>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</si>
  <si>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</si>
  <si>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</si>
  <si>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</si>
  <si>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</si>
  <si>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</si>
  <si>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</si>
  <si>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</si>
  <si>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</si>
  <si>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</si>
  <si>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</si>
  <si>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</si>
  <si>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</si>
  <si>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</si>
  <si>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</si>
  <si>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</si>
  <si>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</si>
  <si>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</si>
  <si>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</si>
  <si>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</si>
  <si>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</si>
  <si>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</si>
  <si>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</si>
  <si>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</si>
  <si>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</si>
  <si>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</si>
  <si>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</si>
  <si>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</si>
  <si>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</si>
  <si>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</si>
  <si>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</si>
  <si>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</si>
  <si>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</si>
  <si>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</si>
  <si>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</si>
  <si>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</si>
  <si>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</si>
  <si>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</si>
  <si>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</si>
  <si>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</si>
  <si>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</si>
  <si>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</si>
  <si>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</si>
  <si>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</si>
  <si>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</si>
  <si>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</si>
  <si>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</si>
  <si>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</si>
  <si>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</si>
  <si>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</si>
  <si>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</si>
  <si>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</si>
  <si>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</si>
  <si>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</si>
  <si>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</si>
  <si>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</si>
  <si>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</si>
  <si>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</si>
  <si>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</si>
  <si>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</si>
  <si>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</si>
  <si>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</si>
  <si>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</si>
  <si>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</si>
  <si>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</si>
  <si>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</si>
  <si>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</si>
  <si>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</si>
  <si>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</si>
  <si>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</si>
  <si>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</si>
  <si>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</si>
  <si>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</si>
  <si>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</si>
  <si>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</si>
  <si>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</si>
  <si>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</si>
  <si>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</si>
  <si>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</si>
  <si>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</si>
  <si>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</si>
  <si>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</si>
  <si>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</si>
  <si>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</si>
  <si>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</si>
  <si>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</si>
  <si>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</si>
  <si>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</si>
  <si>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</si>
  <si>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</si>
  <si>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</si>
  <si>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</si>
  <si>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</si>
  <si>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</si>
  <si>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</si>
  <si>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</si>
  <si>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</si>
  <si>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</si>
  <si>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</si>
  <si>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</si>
  <si>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</si>
  <si>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</si>
  <si>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</si>
  <si>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</si>
  <si>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</si>
  <si>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</si>
  <si>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</si>
  <si>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</si>
  <si>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</si>
  <si>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</si>
  <si>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</si>
  <si>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</si>
  <si>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</si>
  <si>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</si>
  <si>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</si>
  <si>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</si>
  <si>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</si>
  <si>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</si>
  <si>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</si>
  <si>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</si>
  <si>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</si>
  <si>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</si>
  <si>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</si>
  <si>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</si>
  <si>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</si>
  <si>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</si>
  <si>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</si>
  <si>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</si>
  <si>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</si>
  <si>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</si>
  <si>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</si>
  <si>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</si>
  <si>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</si>
  <si>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</si>
  <si>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</si>
  <si>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</si>
  <si>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</si>
  <si>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</si>
  <si>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</si>
  <si>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</si>
  <si>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</si>
  <si>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</si>
  <si>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</si>
  <si>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</si>
  <si>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</si>
  <si>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</si>
  <si>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</si>
  <si>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</si>
  <si>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</si>
  <si>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</si>
  <si>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</si>
  <si>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</si>
  <si>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</si>
  <si>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</si>
  <si>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</si>
  <si>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</si>
  <si>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</si>
  <si>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</si>
  <si>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</si>
  <si>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</si>
  <si>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</si>
  <si>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</si>
  <si>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</si>
  <si>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</si>
  <si>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</si>
  <si>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</si>
  <si>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</si>
  <si>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</si>
  <si>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</si>
  <si>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</si>
  <si>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</si>
  <si>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</si>
  <si>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</si>
  <si>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</si>
  <si>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</si>
  <si>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</si>
  <si>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</si>
  <si>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</si>
  <si>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</si>
  <si>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</si>
  <si>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</si>
  <si>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</si>
  <si>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</si>
  <si>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</si>
  <si>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</si>
  <si>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</si>
  <si>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</si>
  <si>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</si>
  <si>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</si>
  <si>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</si>
  <si>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</si>
  <si>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</si>
  <si>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</si>
  <si>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</si>
  <si>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</si>
  <si>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</si>
  <si>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</si>
  <si>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</si>
  <si>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</si>
  <si>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</si>
  <si>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</si>
  <si>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</si>
  <si>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</si>
  <si>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</si>
  <si>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</si>
  <si>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</si>
  <si>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</si>
  <si>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</si>
  <si>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</si>
  <si>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</si>
  <si>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</si>
  <si>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</si>
  <si>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</si>
  <si>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</si>
  <si>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</si>
  <si>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</si>
  <si>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</si>
  <si>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</si>
  <si>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</si>
  <si>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</si>
  <si>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</si>
  <si>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</si>
  <si>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</si>
  <si>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</si>
  <si>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</si>
  <si>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</si>
  <si>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</si>
  <si>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</si>
  <si>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</si>
  <si>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</si>
  <si>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</si>
  <si>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</si>
  <si>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</si>
  <si>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</si>
  <si>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</si>
  <si>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</si>
  <si>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</si>
  <si>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</si>
  <si>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</si>
  <si>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</si>
  <si>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</si>
  <si>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</si>
  <si>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</si>
  <si>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</si>
  <si>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</si>
  <si>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</si>
  <si>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</si>
  <si>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</si>
  <si>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</si>
  <si>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</si>
  <si>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</si>
  <si>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</si>
  <si>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</si>
  <si>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</si>
  <si>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</si>
  <si>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</si>
  <si>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</si>
  <si>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</si>
  <si>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</si>
  <si>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</si>
  <si>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</si>
  <si>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</si>
  <si>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</si>
  <si>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</si>
  <si>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</si>
  <si>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</si>
  <si>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</si>
  <si>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</si>
  <si>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</si>
  <si>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</si>
  <si>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</si>
  <si>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</si>
  <si>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</si>
  <si>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</si>
  <si>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</si>
  <si>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</si>
  <si>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</si>
  <si>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</si>
  <si>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</si>
  <si>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</si>
  <si>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</si>
  <si>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</si>
  <si>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</si>
  <si>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</si>
  <si>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</si>
  <si>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</si>
  <si>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</si>
  <si>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</si>
  <si>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</si>
  <si>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</si>
  <si>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</si>
  <si>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</si>
  <si>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</si>
  <si>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</si>
  <si>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</si>
  <si>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</si>
  <si>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</si>
  <si>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</si>
  <si>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</si>
  <si>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</si>
  <si>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</si>
  <si>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</si>
  <si>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</si>
  <si>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</si>
  <si>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</si>
  <si>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</si>
  <si>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</si>
  <si>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</si>
  <si>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</si>
  <si>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</si>
  <si>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</si>
  <si>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</si>
  <si>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</si>
  <si>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</si>
  <si>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</si>
  <si>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</si>
  <si>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</si>
  <si>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</si>
  <si>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</si>
  <si>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</si>
  <si>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</si>
  <si>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</si>
  <si>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</si>
  <si>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</si>
  <si>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</si>
  <si>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</si>
  <si>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</si>
  <si>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</si>
  <si>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</si>
  <si>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</si>
  <si>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</si>
  <si>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</si>
  <si>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</si>
  <si>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</si>
  <si>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</si>
  <si>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</si>
  <si>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</si>
  <si>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</si>
  <si>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</si>
  <si>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</si>
  <si>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</si>
  <si>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</si>
  <si>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</si>
  <si>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</si>
  <si>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</si>
  <si>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</si>
  <si>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</si>
  <si>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</si>
  <si>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</si>
  <si>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</si>
  <si>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</si>
  <si>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</si>
  <si>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</si>
  <si>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</si>
  <si>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</si>
  <si>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</si>
  <si>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</si>
  <si>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</si>
  <si>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</si>
  <si>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</si>
  <si>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</si>
  <si>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</si>
  <si>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</si>
  <si>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</si>
  <si>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</si>
  <si>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</si>
  <si>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</si>
  <si>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</si>
  <si>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</si>
  <si>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</si>
  <si>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</si>
  <si>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</si>
  <si>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</si>
  <si>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</si>
  <si>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</si>
  <si>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</si>
  <si>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</si>
  <si>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</si>
  <si>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</si>
  <si>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</si>
  <si>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</si>
  <si>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</si>
  <si>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</si>
  <si>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</si>
  <si>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</si>
  <si>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</si>
  <si>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</si>
  <si>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</si>
  <si>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</si>
  <si>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</si>
  <si>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</si>
  <si>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</si>
  <si>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</si>
  <si>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</si>
  <si>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</si>
  <si>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</si>
  <si>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</si>
  <si>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</si>
  <si>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</si>
  <si>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</si>
  <si>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</si>
  <si>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</si>
  <si>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</si>
  <si>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</si>
  <si>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</si>
  <si>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</si>
  <si>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</si>
  <si>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</si>
  <si>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</si>
  <si>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</si>
  <si>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</si>
  <si>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</si>
  <si>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</si>
  <si>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</si>
  <si>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</si>
  <si>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</si>
  <si>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</si>
  <si>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</si>
  <si>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</si>
  <si>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</si>
  <si>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</si>
  <si>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</si>
  <si>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</si>
  <si>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</si>
  <si>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</si>
  <si>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</si>
  <si>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</si>
  <si>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</si>
  <si>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</si>
  <si>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</si>
  <si>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</si>
  <si>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</si>
  <si>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</si>
  <si>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</si>
  <si>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</si>
  <si>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</si>
  <si>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</si>
  <si>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</si>
  <si>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</si>
  <si>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</si>
  <si>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</si>
  <si>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</si>
  <si>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</si>
  <si>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</si>
  <si>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</si>
  <si>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</si>
  <si>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</si>
  <si>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</si>
  <si>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</si>
  <si>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</si>
  <si>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</si>
  <si>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</si>
  <si>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</si>
  <si>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</si>
  <si>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</si>
  <si>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</si>
  <si>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</si>
  <si>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</si>
  <si>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</si>
  <si>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</si>
  <si>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</si>
  <si>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</si>
  <si>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</si>
  <si>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</si>
  <si>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</si>
  <si>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</si>
  <si>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</si>
  <si>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</si>
  <si>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</si>
  <si>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</si>
  <si>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</si>
  <si>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</si>
  <si>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</si>
  <si>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</si>
  <si>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</si>
  <si>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</si>
  <si>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</si>
  <si>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</si>
  <si>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</si>
  <si>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</si>
  <si>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</si>
  <si>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</si>
  <si>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</si>
  <si>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</si>
  <si>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</si>
  <si>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</si>
  <si>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</si>
  <si>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</si>
  <si>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</si>
  <si>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</si>
  <si>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</si>
  <si>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</si>
  <si>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</si>
  <si>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</si>
  <si>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</si>
  <si>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</si>
  <si>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</si>
  <si>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</si>
  <si>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</si>
  <si>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</si>
  <si>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</si>
  <si>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</si>
  <si>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</si>
  <si>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</si>
  <si>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</si>
  <si>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</si>
  <si>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</si>
  <si>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</si>
  <si>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</si>
  <si>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</si>
  <si>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</si>
  <si>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</si>
  <si>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</si>
  <si>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</si>
  <si>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</si>
  <si>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</si>
  <si>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</si>
  <si>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</si>
  <si>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</si>
  <si>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</si>
  <si>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</si>
  <si>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</si>
  <si>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</si>
  <si>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</si>
  <si>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</si>
  <si>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</si>
  <si>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</si>
  <si>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</si>
  <si>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</si>
  <si>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</si>
  <si>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</si>
  <si>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</si>
  <si>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</si>
  <si>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</si>
  <si>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</si>
  <si>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</si>
  <si>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</si>
  <si>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</si>
  <si>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</si>
  <si>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</si>
  <si>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</si>
  <si>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</si>
  <si>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</si>
  <si>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</si>
  <si>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</si>
  <si>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</si>
  <si>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</si>
  <si>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</si>
  <si>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</si>
  <si>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</si>
  <si>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</si>
  <si>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</si>
  <si>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</si>
  <si>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</si>
  <si>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</si>
  <si>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</si>
  <si>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</si>
  <si>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</si>
  <si>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</si>
  <si>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</si>
  <si>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</si>
  <si>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</si>
  <si>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</si>
  <si>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</si>
  <si>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</si>
  <si>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</si>
  <si>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</si>
  <si>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</si>
  <si>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</si>
  <si>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</si>
  <si>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</si>
  <si>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</si>
  <si>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</si>
  <si>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</si>
  <si>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</si>
  <si>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</si>
  <si>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</si>
  <si>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</si>
  <si>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</si>
  <si>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</si>
  <si>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</si>
  <si>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</si>
  <si>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</si>
  <si>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</si>
  <si>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</si>
  <si>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</si>
  <si>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</si>
  <si>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</si>
  <si>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</si>
  <si>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</si>
  <si>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</si>
  <si>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</si>
  <si>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</si>
  <si>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</si>
  <si>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</si>
  <si>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</si>
  <si>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</si>
  <si>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</si>
  <si>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</si>
  <si>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</si>
  <si>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</si>
  <si>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</si>
  <si>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</si>
  <si>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</si>
  <si>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</si>
  <si>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</si>
  <si>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</si>
  <si>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</si>
  <si>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</si>
  <si>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</si>
  <si>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</si>
  <si>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</si>
  <si>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</si>
  <si>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</si>
  <si>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</si>
  <si>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</si>
  <si>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</si>
  <si>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</si>
  <si>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</si>
  <si>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</si>
  <si>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</si>
  <si>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</si>
  <si>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</si>
  <si>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</si>
  <si>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</si>
  <si>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</si>
  <si>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</si>
  <si>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</si>
  <si>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</si>
  <si>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</si>
  <si>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</si>
  <si>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</si>
  <si>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</si>
  <si>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</si>
  <si>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</si>
  <si>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</si>
  <si>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</si>
  <si>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</si>
  <si>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</si>
  <si>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</si>
  <si>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</si>
  <si>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</si>
  <si>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</si>
  <si>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</si>
  <si>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</si>
  <si>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</si>
  <si>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</si>
  <si>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</si>
  <si>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</si>
  <si>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</si>
  <si>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</si>
  <si>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</si>
  <si>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</si>
  <si>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</si>
  <si>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</si>
  <si>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</si>
  <si>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</si>
  <si>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</si>
  <si>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</si>
  <si>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</si>
  <si>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</si>
  <si>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</si>
  <si>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</si>
  <si>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</si>
  <si>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</si>
  <si>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</si>
  <si>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</si>
  <si>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</si>
  <si>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</si>
  <si>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</si>
  <si>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</si>
  <si>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</si>
  <si>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</si>
  <si>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</si>
  <si>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</si>
  <si>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</si>
  <si>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</si>
  <si>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</si>
  <si>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</si>
  <si>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</si>
  <si>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</si>
  <si>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</si>
  <si>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</si>
  <si>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</si>
  <si>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</si>
  <si>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</si>
  <si>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</si>
  <si>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</si>
  <si>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</si>
  <si>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</si>
  <si>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</si>
  <si>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</si>
  <si>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</si>
  <si>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</si>
  <si>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</si>
  <si>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</si>
  <si>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</si>
  <si>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</si>
  <si>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</si>
  <si>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</si>
  <si>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</si>
  <si>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</si>
  <si>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</si>
  <si>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</si>
  <si>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</si>
  <si>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</si>
  <si>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</si>
  <si>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</si>
  <si>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</si>
  <si>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</si>
  <si>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</si>
  <si>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</si>
  <si>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</si>
  <si>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</si>
  <si>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</si>
  <si>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</si>
  <si>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</si>
  <si>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</si>
  <si>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</si>
  <si>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</si>
  <si>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</si>
  <si>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</si>
  <si>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</si>
  <si>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</si>
  <si>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</si>
  <si>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</si>
  <si>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</si>
  <si>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</si>
  <si>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</si>
  <si>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</si>
  <si>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</si>
  <si>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</si>
  <si>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</si>
  <si>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</si>
  <si>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</si>
  <si>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</si>
  <si>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</si>
  <si>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</si>
  <si>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</si>
  <si>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</si>
  <si>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</si>
  <si>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</si>
  <si>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</si>
  <si>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</si>
  <si>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</si>
  <si>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</si>
  <si>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</si>
  <si>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</si>
  <si>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</si>
  <si>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</si>
  <si>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</si>
  <si>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</si>
  <si>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</si>
  <si>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</si>
  <si>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</si>
  <si>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</si>
  <si>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</si>
  <si>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</si>
  <si>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</si>
  <si>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</si>
  <si>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</si>
  <si>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</si>
  <si>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</si>
  <si>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</si>
  <si>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</si>
  <si>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</si>
  <si>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</si>
  <si>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</si>
  <si>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</si>
  <si>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</si>
  <si>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</si>
  <si>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</si>
  <si>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</si>
  <si>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</si>
  <si>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</si>
  <si>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</si>
  <si>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</si>
  <si>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</si>
  <si>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</si>
  <si>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</si>
  <si>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</si>
  <si>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</si>
  <si>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</si>
  <si>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</si>
  <si>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</si>
  <si>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</si>
  <si>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</si>
  <si>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</si>
  <si>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</si>
  <si>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</si>
  <si>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</si>
  <si>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</si>
  <si>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</si>
  <si>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</si>
  <si>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</si>
  <si>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</si>
  <si>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</si>
  <si>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</si>
  <si>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</si>
  <si>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</si>
  <si>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</si>
  <si>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</si>
  <si>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</si>
  <si>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</si>
  <si>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</si>
  <si>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</si>
  <si>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</si>
  <si>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</si>
  <si>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</si>
  <si>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</si>
  <si>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</si>
  <si>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</si>
  <si>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</si>
  <si>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</si>
  <si>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</si>
  <si>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</si>
  <si>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</si>
  <si>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</si>
  <si>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</si>
  <si>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</si>
  <si>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</si>
  <si>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</si>
  <si>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</si>
  <si>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</si>
  <si>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</si>
  <si>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</si>
  <si>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</si>
  <si>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</si>
  <si>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</si>
  <si>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</si>
  <si>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</si>
  <si>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</si>
  <si>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</si>
  <si>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</si>
  <si>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</si>
  <si>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</si>
  <si>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</si>
  <si>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</si>
  <si>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</si>
  <si>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</si>
  <si>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</si>
  <si>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</si>
  <si>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</si>
  <si>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</si>
  <si>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</si>
  <si>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</si>
  <si>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</si>
  <si>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</si>
  <si>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</si>
  <si>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</si>
  <si>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</si>
  <si>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</si>
  <si>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</si>
  <si>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</si>
  <si>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</si>
  <si>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</si>
  <si>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</si>
  <si>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</si>
  <si>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</si>
  <si>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</si>
  <si>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</si>
  <si>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</si>
  <si>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</si>
  <si>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</si>
  <si>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</si>
  <si>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</si>
  <si>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</si>
  <si>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</si>
  <si>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</si>
  <si>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</si>
  <si>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</si>
  <si>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</si>
  <si>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</si>
  <si>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</si>
  <si>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</si>
  <si>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</si>
  <si>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</si>
  <si>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</si>
  <si>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</si>
  <si>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</si>
  <si>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</si>
  <si>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</si>
  <si>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</si>
  <si>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</si>
  <si>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</si>
  <si>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</si>
  <si>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</si>
  <si>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</si>
  <si>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</si>
  <si>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</si>
  <si>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</si>
  <si>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</si>
  <si>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</si>
  <si>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</si>
  <si>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</si>
  <si>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</si>
  <si>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</si>
  <si>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</si>
  <si>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</si>
  <si>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</si>
  <si>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</si>
  <si>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</si>
  <si>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</si>
  <si>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</si>
  <si>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</si>
  <si>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</si>
  <si>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</si>
  <si>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</si>
  <si>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</si>
  <si>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</si>
  <si>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</si>
  <si>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</si>
  <si>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</si>
  <si>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</si>
  <si>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</si>
  <si>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</si>
  <si>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</si>
  <si>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</si>
  <si>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</si>
  <si>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</si>
  <si>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</si>
  <si>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</si>
  <si>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</si>
  <si>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</si>
  <si>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</si>
  <si>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</si>
  <si>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</si>
  <si>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</si>
  <si>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</si>
  <si>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</si>
  <si>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</si>
  <si>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</si>
  <si>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</si>
  <si>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</si>
  <si>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</si>
  <si>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</si>
  <si>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</si>
  <si>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</si>
  <si>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</si>
  <si>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</si>
  <si>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</si>
  <si>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</si>
  <si>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</si>
  <si>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</si>
  <si>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</si>
  <si>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</si>
  <si>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</si>
  <si>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</si>
  <si>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</si>
  <si>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</si>
  <si>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</si>
  <si>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</si>
  <si>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</si>
  <si>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</si>
  <si>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</si>
  <si>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</si>
  <si>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</si>
  <si>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</si>
  <si>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</si>
  <si>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</si>
  <si>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</si>
  <si>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</si>
  <si>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</si>
  <si>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</si>
  <si>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</si>
  <si>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</si>
  <si>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</si>
  <si>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</si>
  <si>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</si>
  <si>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</si>
  <si>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</si>
  <si>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</si>
  <si>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</si>
  <si>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</si>
  <si>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</si>
  <si>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</si>
  <si>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</si>
  <si>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</si>
  <si>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</si>
  <si>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</si>
  <si>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</si>
  <si>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</si>
  <si>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</si>
  <si>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</si>
  <si>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</si>
  <si>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</si>
  <si>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</si>
  <si>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</si>
  <si>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</si>
  <si>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</si>
  <si>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</si>
  <si>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</si>
  <si>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</si>
  <si>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</si>
  <si>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</si>
  <si>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</si>
  <si>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</si>
  <si>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</si>
  <si>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</si>
  <si>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</si>
  <si>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</si>
  <si>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</si>
  <si>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</si>
  <si>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</si>
  <si>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</si>
  <si>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</si>
  <si>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</si>
  <si>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</si>
  <si>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</si>
  <si>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</si>
  <si>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</si>
  <si>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</si>
  <si>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</si>
  <si>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</si>
  <si>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</si>
  <si>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</si>
  <si>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</si>
  <si>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</si>
  <si>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</si>
  <si>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</si>
  <si>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</si>
  <si>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</si>
  <si>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</si>
  <si>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</si>
  <si>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</si>
  <si>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</si>
  <si>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</si>
  <si>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</si>
  <si>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</si>
  <si>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</si>
  <si>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</si>
  <si>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</si>
  <si>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</si>
  <si>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</si>
  <si>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</si>
  <si>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</si>
  <si>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</si>
  <si>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</si>
  <si>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</si>
  <si>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</si>
  <si>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</si>
  <si>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</si>
  <si>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</si>
  <si>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</si>
  <si>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</si>
  <si>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</si>
  <si>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</si>
  <si>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</si>
  <si>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</si>
  <si>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</si>
  <si>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</si>
  <si>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</si>
  <si>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</si>
  <si>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</si>
  <si>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</si>
  <si>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</si>
  <si>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</si>
  <si>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</si>
  <si>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</si>
  <si>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</si>
  <si>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</si>
  <si>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</si>
  <si>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</si>
  <si>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</si>
  <si>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</si>
  <si>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</si>
  <si>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</si>
  <si>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</si>
  <si>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</si>
  <si>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</si>
  <si>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</si>
  <si>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</si>
  <si>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</si>
  <si>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</si>
  <si>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</si>
  <si>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</si>
  <si>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</si>
  <si>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</si>
  <si>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</si>
  <si>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</si>
  <si>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</si>
  <si>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</si>
  <si>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</si>
  <si>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</si>
  <si>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</si>
  <si>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</si>
  <si>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</si>
  <si>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</si>
  <si>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</si>
  <si>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</si>
  <si>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</si>
  <si>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</si>
  <si>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</si>
  <si>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</si>
  <si>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</si>
  <si>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</si>
  <si>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</si>
  <si>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</si>
  <si>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</si>
  <si>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</si>
  <si>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</si>
  <si>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</si>
  <si>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</si>
  <si>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</si>
  <si>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</si>
  <si>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</si>
  <si>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</si>
  <si>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</si>
  <si>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</si>
  <si>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</si>
  <si>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</si>
  <si>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</si>
  <si>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</si>
  <si>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</si>
  <si>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</si>
  <si>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</si>
  <si>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</si>
  <si>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</si>
  <si>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</si>
  <si>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</si>
  <si>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</si>
  <si>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</si>
  <si>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</si>
  <si>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</si>
  <si>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</si>
  <si>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</si>
  <si>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</si>
  <si>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</si>
  <si>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</si>
  <si>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</si>
  <si>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</si>
  <si>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</si>
  <si>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</si>
  <si>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</si>
  <si>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</si>
  <si>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</si>
  <si>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</si>
  <si>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</si>
  <si>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</si>
  <si>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</si>
  <si>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</si>
  <si>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</si>
  <si>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</si>
  <si>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</si>
  <si>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</si>
  <si>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</si>
  <si>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</si>
  <si>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</si>
  <si>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</si>
  <si>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</si>
  <si>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</si>
  <si>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</si>
  <si>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</si>
  <si>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</si>
  <si>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</si>
  <si>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</si>
  <si>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</si>
  <si>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</si>
  <si>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</si>
  <si>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</si>
  <si>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</si>
  <si>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</si>
  <si>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</si>
  <si>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</si>
  <si>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</si>
  <si>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</si>
  <si>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</si>
  <si>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</si>
  <si>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</si>
  <si>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</si>
  <si>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</si>
  <si>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</si>
  <si>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</si>
  <si>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</si>
  <si>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</si>
  <si>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</si>
  <si>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</si>
  <si>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</si>
  <si>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</si>
  <si>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</si>
  <si>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</si>
  <si>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</si>
  <si>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</si>
  <si>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</si>
  <si>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</si>
  <si>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</si>
  <si>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</si>
  <si>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</si>
  <si>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</si>
  <si>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</si>
  <si>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</si>
  <si>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</si>
  <si>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</si>
  <si>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</si>
  <si>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</si>
  <si>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</si>
  <si>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</si>
  <si>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</si>
  <si>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</si>
  <si>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</si>
  <si>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</si>
  <si>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</si>
  <si>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</si>
  <si>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</si>
  <si>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</si>
  <si>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</si>
  <si>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</si>
  <si>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</si>
  <si>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</si>
  <si>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</si>
  <si>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</si>
  <si>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</si>
  <si>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</si>
  <si>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</si>
  <si>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</si>
  <si>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</si>
  <si>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</si>
  <si>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</si>
  <si>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</si>
  <si>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</si>
  <si>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</si>
  <si>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</si>
  <si>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</si>
  <si>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</si>
  <si>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</si>
  <si>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</si>
  <si>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</si>
  <si>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</si>
  <si>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</si>
  <si>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</si>
  <si>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</si>
  <si>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</si>
  <si>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</si>
  <si>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</si>
  <si>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</si>
  <si>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</si>
  <si>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</si>
  <si>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</si>
  <si>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</si>
  <si>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</si>
  <si>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</si>
  <si>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</si>
  <si>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</si>
  <si>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</si>
  <si>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</si>
  <si>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</si>
  <si>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</si>
  <si>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</si>
  <si>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</si>
  <si>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</si>
  <si>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</si>
  <si>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</si>
  <si>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</si>
  <si>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</si>
  <si>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</si>
  <si>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</si>
  <si>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</si>
  <si>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</si>
  <si>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</si>
  <si>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</si>
  <si>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</si>
  <si>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</si>
  <si>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</si>
  <si>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</si>
  <si>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</si>
  <si>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</si>
  <si>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</si>
  <si>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</si>
  <si>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</si>
  <si>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</si>
  <si>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</si>
  <si>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</si>
  <si>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</si>
  <si>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</si>
  <si>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</si>
  <si>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</si>
  <si>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</si>
  <si>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</si>
  <si>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</si>
  <si>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</si>
  <si>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</si>
  <si>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</si>
  <si>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</si>
  <si>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</si>
  <si>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</si>
  <si>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</si>
  <si>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</si>
  <si>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</si>
  <si>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</si>
  <si>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</si>
  <si>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</si>
  <si>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</si>
  <si>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</si>
  <si>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</si>
  <si>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</si>
  <si>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</si>
  <si>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</si>
  <si>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</si>
  <si>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</si>
  <si>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</si>
  <si>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</si>
  <si>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</si>
  <si>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</si>
  <si>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</si>
  <si>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</si>
  <si>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</si>
  <si>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</si>
  <si>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</si>
  <si>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</si>
  <si>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</si>
  <si>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</si>
  <si>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</si>
  <si>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</si>
  <si>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</si>
  <si>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</si>
  <si>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</si>
  <si>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</si>
  <si>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</si>
  <si>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</si>
  <si>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</si>
  <si>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</si>
  <si>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</si>
  <si>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</si>
  <si>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</si>
  <si>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</si>
  <si>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</si>
  <si>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</si>
  <si>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</si>
  <si>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</si>
  <si>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</si>
  <si>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</si>
  <si>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</si>
  <si>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</si>
  <si>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</si>
  <si>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</si>
  <si>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</si>
  <si>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</si>
  <si>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</si>
  <si>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</si>
  <si>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</si>
  <si>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</si>
  <si>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</si>
  <si>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</si>
  <si>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</si>
  <si>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</si>
  <si>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</si>
  <si>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</si>
  <si>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</si>
  <si>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</si>
  <si>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</si>
  <si>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</si>
  <si>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</si>
  <si>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</si>
  <si>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</si>
  <si>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</si>
  <si>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</si>
  <si>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</si>
  <si>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</si>
  <si>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</si>
  <si>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</si>
  <si>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</si>
  <si>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</si>
  <si>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</si>
  <si>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</si>
  <si>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</si>
  <si>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</si>
  <si>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</si>
  <si>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</si>
  <si>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</si>
  <si>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</si>
  <si>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</si>
  <si>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</si>
  <si>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</si>
  <si>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</si>
  <si>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</si>
  <si>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</si>
  <si>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</si>
  <si>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</si>
  <si>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</si>
  <si>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</si>
  <si>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</si>
  <si>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</si>
  <si>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</si>
  <si>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</si>
  <si>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</si>
  <si>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</si>
  <si>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</si>
  <si>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</si>
  <si>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</si>
  <si>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</si>
  <si>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</si>
  <si>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</si>
  <si>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</si>
  <si>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</si>
  <si>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</si>
  <si>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</si>
  <si>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</si>
  <si>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</si>
  <si>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</si>
  <si>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</si>
  <si>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</si>
  <si>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</si>
  <si>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</si>
  <si>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</si>
  <si>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</si>
  <si>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</si>
  <si>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</si>
  <si>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</si>
  <si>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</si>
  <si>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</si>
  <si>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</si>
  <si>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</si>
  <si>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</si>
  <si>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</si>
  <si>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</si>
  <si>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</si>
  <si>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</si>
  <si>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</si>
  <si>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</si>
  <si>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</si>
  <si>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</si>
  <si>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</si>
  <si>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</si>
  <si>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</si>
  <si>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</si>
  <si>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</si>
  <si>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</si>
  <si>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</si>
  <si>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</si>
  <si>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</si>
  <si>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</si>
  <si>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</si>
  <si>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</si>
  <si>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</si>
  <si>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</si>
  <si>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</si>
  <si>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</si>
  <si>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</si>
  <si>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</si>
  <si>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</si>
  <si>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</si>
  <si>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</si>
  <si>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</si>
  <si>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</si>
  <si>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</si>
  <si>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</si>
  <si>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</si>
  <si>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</si>
  <si>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</si>
  <si>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</si>
  <si>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</si>
  <si>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</si>
  <si>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</si>
  <si>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</si>
  <si>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</si>
  <si>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</si>
  <si>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</si>
  <si>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</si>
  <si>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</si>
  <si>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</si>
  <si>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</si>
  <si>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</si>
  <si>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</si>
  <si>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</si>
  <si>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</si>
  <si>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</si>
  <si>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</si>
  <si>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</si>
  <si>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</si>
  <si>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</si>
  <si>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</si>
  <si>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</si>
  <si>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</si>
  <si>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</si>
  <si>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</si>
  <si>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</si>
  <si>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</si>
  <si>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</si>
  <si>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</si>
  <si>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</si>
  <si>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</si>
  <si>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</si>
  <si>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</si>
  <si>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</si>
  <si>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</si>
  <si>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</si>
  <si>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</si>
  <si>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</si>
  <si>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</si>
  <si>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</si>
  <si>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</si>
  <si>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</si>
  <si>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</si>
  <si>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</si>
  <si>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</si>
  <si>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</si>
  <si>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</si>
  <si>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</si>
  <si>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</si>
  <si>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</si>
  <si>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</si>
  <si>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</si>
  <si>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</si>
  <si>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</si>
  <si>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</si>
  <si>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</si>
  <si>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</si>
  <si>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</si>
  <si>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</si>
  <si>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</si>
  <si>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</si>
  <si>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</si>
  <si>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</si>
  <si>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</si>
  <si>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</si>
  <si>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</si>
  <si>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</si>
  <si>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</si>
  <si>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</si>
  <si>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</si>
  <si>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</si>
  <si>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</si>
  <si>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</si>
  <si>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</si>
  <si>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</si>
  <si>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</si>
  <si>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</si>
  <si>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</si>
  <si>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</si>
  <si>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</si>
  <si>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</si>
  <si>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</si>
  <si>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</si>
  <si>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</si>
  <si>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</si>
  <si>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</si>
  <si>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</si>
  <si>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</si>
  <si>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</si>
  <si>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</si>
  <si>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</si>
  <si>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</si>
  <si>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</si>
  <si>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</si>
  <si>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</si>
  <si>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</si>
  <si>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</si>
  <si>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</si>
  <si>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</si>
  <si>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</si>
  <si>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</si>
  <si>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</si>
  <si>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</si>
  <si>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</si>
  <si>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</si>
  <si>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</si>
  <si>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</si>
  <si>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</si>
  <si>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</si>
  <si>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</si>
  <si>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</si>
  <si>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</si>
  <si>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</si>
  <si>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</si>
  <si>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</si>
  <si>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</si>
  <si>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</si>
  <si>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</si>
  <si>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</si>
  <si>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</si>
  <si>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</si>
  <si>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</si>
  <si>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</si>
  <si>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</si>
  <si>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</si>
  <si>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</si>
  <si>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</si>
  <si>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</si>
  <si>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</si>
  <si>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</si>
  <si>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</si>
  <si>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</si>
  <si>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</si>
  <si>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</si>
  <si>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</si>
  <si>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</si>
  <si>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</si>
  <si>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</si>
  <si>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</si>
  <si>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</si>
  <si>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</si>
  <si>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</si>
  <si>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</si>
  <si>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</si>
  <si>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</si>
  <si>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</si>
  <si>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</si>
  <si>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</si>
  <si>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</si>
  <si>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</si>
  <si>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</si>
  <si>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</si>
  <si>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</si>
  <si>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</si>
  <si>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</si>
  <si>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</si>
  <si>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</si>
  <si>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</si>
  <si>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</si>
  <si>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</si>
  <si>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</si>
  <si>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</si>
  <si>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</si>
  <si>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</si>
  <si>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</si>
  <si>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</si>
  <si>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</si>
  <si>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</si>
  <si>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</si>
  <si>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</si>
  <si>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</si>
  <si>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</si>
  <si>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</si>
  <si>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</si>
  <si>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</si>
  <si>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</si>
  <si>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</si>
  <si>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</si>
  <si>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</si>
  <si>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</si>
  <si>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</si>
  <si>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</si>
  <si>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</si>
  <si>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</si>
  <si>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</si>
  <si>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</si>
  <si>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</si>
  <si>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</si>
  <si>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</si>
  <si>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</si>
  <si>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</si>
  <si>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</si>
  <si>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</si>
  <si>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</si>
  <si>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</si>
  <si>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</si>
  <si>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</si>
  <si>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</si>
  <si>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</si>
  <si>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</si>
  <si>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</si>
  <si>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</si>
  <si>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</si>
  <si>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</si>
  <si>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</si>
  <si>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</si>
  <si>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</si>
  <si>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</si>
  <si>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</si>
  <si>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</si>
  <si>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</si>
  <si>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</si>
  <si>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</si>
  <si>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</si>
  <si>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</si>
  <si>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</si>
  <si>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</si>
  <si>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</si>
  <si>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</si>
  <si>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</si>
  <si>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</si>
  <si>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</si>
  <si>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</si>
  <si>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</si>
  <si>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</si>
  <si>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</si>
  <si>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</si>
  <si>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</si>
  <si>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</si>
  <si>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</si>
  <si>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</si>
  <si>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</si>
  <si>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</si>
  <si>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</si>
  <si>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</si>
  <si>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</si>
  <si>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</si>
  <si>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</si>
  <si>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</si>
  <si>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</si>
  <si>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</si>
  <si>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</si>
  <si>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</si>
  <si>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</si>
  <si>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</si>
  <si>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</si>
  <si>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</si>
  <si>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</si>
  <si>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</si>
  <si>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</si>
  <si>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</si>
  <si>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</si>
  <si>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</si>
  <si>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</si>
  <si>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</si>
  <si>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</si>
  <si>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</si>
  <si>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</si>
  <si>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</si>
  <si>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</si>
  <si>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</si>
  <si>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</si>
  <si>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</si>
  <si>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</si>
  <si>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</si>
  <si>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</si>
  <si>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</si>
  <si>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</si>
  <si>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</si>
  <si>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</si>
  <si>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</si>
  <si>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</si>
  <si>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</si>
  <si>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</si>
  <si>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</si>
  <si>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</si>
  <si>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</si>
  <si>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</si>
  <si>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</si>
  <si>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</si>
  <si>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</si>
  <si>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</si>
  <si>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</si>
  <si>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</si>
  <si>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</si>
  <si>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</si>
  <si>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</si>
  <si>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</si>
  <si>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</si>
  <si>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</si>
  <si>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</si>
  <si>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</si>
  <si>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</si>
  <si>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</si>
  <si>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</si>
  <si>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</si>
  <si>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</si>
  <si>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</si>
  <si>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</si>
  <si>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</si>
  <si>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</si>
  <si>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</si>
  <si>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</si>
  <si>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</si>
  <si>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</si>
  <si>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</si>
  <si>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</si>
  <si>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</si>
  <si>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</si>
  <si>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</si>
  <si>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</si>
  <si>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</si>
  <si>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</si>
  <si>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</si>
  <si>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</si>
  <si>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</si>
  <si>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</si>
  <si>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</si>
  <si>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</si>
  <si>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</si>
  <si>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</si>
  <si>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</si>
  <si>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</si>
  <si>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</si>
  <si>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</si>
  <si>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</si>
  <si>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</si>
  <si>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</si>
  <si>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</si>
  <si>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</si>
  <si>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</si>
  <si>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</si>
  <si>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</si>
  <si>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</si>
  <si>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</si>
  <si>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</si>
  <si>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</si>
  <si>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</si>
  <si>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</si>
  <si>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</si>
  <si>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</si>
  <si>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</si>
  <si>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</si>
  <si>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</si>
  <si>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</si>
  <si>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</si>
  <si>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</si>
  <si>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</si>
  <si>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</si>
  <si>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</si>
  <si>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</si>
  <si>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</si>
  <si>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</si>
  <si>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</si>
  <si>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</si>
  <si>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</si>
  <si>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</si>
  <si>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</si>
  <si>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</si>
  <si>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</si>
  <si>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</si>
  <si>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</si>
  <si>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</si>
  <si>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</si>
  <si>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</si>
  <si>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</si>
  <si>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</si>
  <si>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</si>
  <si>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</si>
  <si>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</si>
  <si>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</si>
  <si>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</si>
  <si>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</si>
  <si>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</si>
  <si>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</si>
  <si>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</si>
  <si>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</si>
  <si>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</si>
  <si>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</si>
  <si>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</si>
  <si>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</si>
  <si>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</si>
  <si>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</si>
  <si>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</si>
  <si>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</si>
  <si>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</si>
  <si>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</si>
  <si>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</si>
  <si>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</si>
  <si>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</si>
  <si>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</si>
  <si>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</si>
  <si>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</si>
  <si>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</si>
  <si>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</si>
  <si>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</si>
  <si>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</si>
  <si>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</si>
  <si>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</si>
  <si>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</si>
  <si>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</si>
  <si>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</si>
  <si>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</si>
  <si>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</si>
  <si>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</si>
  <si>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</si>
  <si>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</si>
  <si>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</si>
  <si>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</si>
  <si>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</si>
  <si>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</si>
  <si>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</si>
  <si>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</si>
  <si>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</si>
  <si>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</si>
  <si>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</si>
  <si>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</si>
  <si>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</si>
  <si>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</si>
  <si>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</si>
  <si>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</si>
  <si>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</si>
  <si>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</si>
  <si>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</si>
  <si>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</si>
  <si>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</si>
  <si>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</si>
  <si>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</si>
  <si>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</si>
  <si>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</si>
  <si>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</si>
  <si>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</si>
  <si>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</si>
  <si>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</si>
  <si>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</si>
  <si>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</si>
  <si>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</si>
  <si>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</si>
  <si>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</si>
  <si>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</si>
  <si>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</si>
  <si>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</si>
  <si>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</si>
  <si>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</si>
  <si>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</si>
  <si>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</si>
  <si>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</si>
  <si>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</si>
  <si>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</si>
  <si>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</si>
  <si>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</si>
  <si>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</si>
  <si>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</si>
  <si>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</si>
  <si>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</si>
  <si>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</si>
  <si>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</si>
  <si>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</si>
  <si>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</si>
  <si>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</si>
  <si>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</si>
  <si>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</si>
  <si>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</si>
  <si>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</si>
  <si>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</si>
  <si>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</si>
  <si>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</si>
  <si>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</si>
  <si>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</si>
  <si>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</si>
  <si>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</si>
  <si>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</si>
  <si>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</si>
  <si>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</si>
  <si>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</si>
  <si>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</si>
  <si>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</si>
  <si>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</si>
  <si>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</si>
  <si>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</si>
  <si>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</si>
  <si>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</si>
  <si>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</si>
  <si>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</si>
  <si>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</si>
  <si>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</si>
  <si>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</si>
  <si>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</si>
  <si>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</si>
  <si>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</si>
  <si>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</si>
  <si>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</si>
  <si>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</si>
  <si>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</si>
  <si>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</si>
  <si>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</si>
  <si>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</si>
  <si>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</si>
  <si>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</si>
  <si>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</si>
  <si>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</si>
  <si>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</si>
  <si>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</si>
  <si>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</si>
  <si>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</si>
  <si>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</si>
  <si>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</si>
  <si>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</si>
  <si>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</si>
  <si>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</si>
  <si>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</si>
  <si>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</si>
  <si>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</si>
  <si>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</si>
  <si>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</si>
  <si>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</si>
  <si>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</si>
  <si>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</si>
  <si>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</si>
  <si>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</si>
  <si>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</si>
  <si>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</si>
  <si>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</si>
  <si>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</si>
  <si>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</si>
  <si>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</si>
  <si>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</si>
  <si>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</si>
  <si>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</si>
  <si>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</si>
  <si>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</si>
  <si>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</si>
  <si>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</si>
  <si>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</si>
  <si>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</si>
  <si>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</si>
  <si>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</si>
  <si>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</si>
  <si>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</si>
  <si>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</si>
  <si>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</si>
  <si>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</si>
  <si>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</si>
  <si>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</si>
  <si>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</si>
  <si>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</si>
  <si>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</si>
  <si>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</si>
  <si>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</si>
  <si>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</si>
  <si>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</si>
  <si>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</si>
  <si>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</si>
  <si>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</si>
  <si>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</si>
  <si>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</si>
  <si>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</si>
  <si>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</si>
  <si>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</si>
  <si>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</si>
  <si>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</si>
  <si>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</si>
  <si>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</si>
  <si>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</si>
  <si>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</si>
  <si>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</si>
  <si>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</si>
  <si>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</si>
  <si>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</si>
  <si>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</si>
  <si>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</si>
  <si>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</si>
  <si>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</si>
  <si>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</si>
  <si>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</si>
  <si>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</si>
  <si>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</si>
  <si>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</si>
  <si>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</si>
  <si>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</si>
  <si>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</si>
  <si>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</si>
  <si>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</si>
  <si>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</si>
  <si>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</si>
  <si>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</si>
  <si>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</si>
  <si>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</si>
  <si>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</si>
  <si>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</si>
  <si>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</si>
  <si>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</si>
  <si>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</si>
  <si>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</si>
  <si>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</si>
  <si>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</si>
  <si>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</si>
  <si>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</si>
  <si>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</si>
  <si>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</si>
  <si>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</si>
  <si>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</si>
  <si>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</si>
  <si>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</si>
  <si>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</si>
  <si>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</si>
  <si>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</si>
  <si>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</si>
  <si>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</si>
  <si>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</si>
  <si>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</si>
  <si>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</si>
  <si>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</si>
  <si>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</si>
  <si>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</si>
  <si>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</si>
  <si>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</si>
  <si>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</si>
  <si>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</si>
  <si>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</si>
  <si>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</si>
  <si>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</si>
  <si>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</si>
  <si>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</si>
  <si>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</si>
  <si>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</si>
  <si>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</si>
  <si>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</si>
  <si>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</si>
  <si>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</si>
  <si>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</si>
  <si>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</si>
  <si>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</si>
  <si>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</si>
  <si>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</si>
  <si>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</si>
  <si>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</si>
  <si>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</si>
  <si>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</si>
  <si>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</si>
  <si>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</si>
  <si>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</si>
  <si>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</si>
  <si>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</si>
  <si>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</si>
  <si>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</si>
  <si>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</si>
  <si>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</si>
  <si>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</si>
  <si>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</si>
  <si>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</si>
  <si>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</si>
  <si>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</si>
  <si>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</si>
  <si>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</si>
  <si>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</si>
  <si>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</si>
  <si>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</si>
  <si>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</si>
  <si>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</si>
  <si>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</si>
  <si>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</si>
  <si>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</si>
  <si>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</si>
  <si>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</si>
  <si>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</si>
  <si>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</si>
  <si>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</si>
  <si>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</si>
  <si>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</si>
  <si>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</si>
  <si>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</si>
  <si>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</si>
  <si>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</si>
  <si>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</si>
  <si>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</si>
  <si>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</si>
  <si>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</si>
  <si>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</si>
  <si>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</si>
  <si>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</si>
  <si>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</si>
  <si>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</si>
  <si>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</si>
  <si>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</si>
  <si>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</si>
  <si>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</si>
  <si>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</si>
  <si>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</si>
  <si>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</si>
  <si>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</si>
  <si>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</si>
  <si>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</si>
  <si>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</si>
  <si>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</si>
  <si>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</si>
  <si>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</si>
  <si>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</si>
  <si>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</si>
  <si>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</si>
  <si>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</si>
  <si>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</si>
  <si>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</si>
  <si>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</si>
  <si>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</si>
  <si>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</si>
  <si>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</si>
  <si>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</si>
  <si>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</si>
  <si>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</si>
  <si>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</si>
  <si>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</si>
  <si>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</si>
  <si>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</si>
  <si>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</si>
  <si>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</si>
  <si>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</si>
  <si>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</si>
  <si>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</si>
  <si>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</si>
  <si>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</si>
  <si>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</si>
  <si>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</si>
  <si>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</si>
  <si>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</si>
  <si>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</si>
  <si>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</si>
  <si>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</si>
  <si>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</si>
  <si>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</si>
  <si>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</si>
  <si>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</si>
  <si>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</si>
  <si>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</si>
  <si>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</si>
  <si>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</si>
  <si>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</si>
  <si>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</si>
  <si>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</si>
  <si>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</si>
  <si>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</si>
  <si>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</si>
  <si>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</si>
  <si>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</si>
  <si>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</si>
  <si>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</si>
  <si>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</si>
  <si>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</si>
  <si>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</si>
  <si>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</si>
  <si>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</si>
  <si>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</si>
  <si>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</si>
  <si>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</si>
  <si>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</si>
  <si>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</si>
  <si>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</si>
  <si>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</si>
  <si>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</si>
  <si>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</si>
  <si>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</si>
  <si>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</si>
  <si>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</si>
  <si>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</si>
  <si>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</si>
  <si>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</si>
  <si>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</si>
  <si>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</si>
  <si>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</si>
  <si>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</si>
  <si>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</si>
  <si>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</si>
  <si>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</si>
  <si>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</si>
  <si>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</si>
  <si>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</si>
  <si>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</si>
  <si>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</si>
  <si>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</si>
  <si>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</si>
  <si>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</si>
  <si>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</si>
  <si>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</si>
  <si>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</si>
  <si>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</si>
  <si>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</si>
  <si>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</si>
  <si>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</si>
  <si>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</si>
  <si>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</si>
  <si>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</si>
  <si>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</si>
  <si>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</si>
  <si>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</si>
  <si>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</si>
  <si>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</si>
  <si>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</si>
  <si>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</si>
  <si>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</si>
  <si>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</si>
  <si>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</si>
  <si>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</si>
  <si>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</si>
  <si>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</si>
  <si>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</si>
  <si>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</si>
  <si>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</si>
  <si>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</si>
  <si>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</si>
  <si>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</si>
  <si>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</si>
  <si>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</si>
  <si>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</si>
  <si>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</si>
  <si>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</si>
  <si>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</si>
  <si>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</si>
  <si>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</si>
  <si>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</si>
  <si>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</si>
  <si>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</si>
  <si>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</si>
  <si>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</si>
  <si>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</si>
  <si>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</si>
  <si>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</si>
  <si>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</si>
  <si>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</si>
  <si>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</si>
  <si>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</si>
  <si>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</si>
  <si>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</si>
  <si>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</si>
  <si>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</si>
  <si>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</si>
  <si>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</si>
  <si>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</si>
  <si>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</si>
  <si>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</si>
  <si>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</si>
  <si>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</si>
  <si>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</si>
  <si>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</si>
  <si>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</si>
  <si>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</si>
  <si>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</si>
  <si>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</si>
  <si>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</si>
  <si>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</si>
  <si>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</si>
  <si>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</si>
  <si>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</si>
  <si>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</si>
  <si>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</si>
  <si>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</si>
  <si>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</si>
  <si>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</si>
  <si>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</si>
  <si>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</si>
  <si>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</si>
  <si>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</si>
  <si>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</si>
  <si>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</si>
  <si>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</si>
  <si>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</si>
  <si>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</si>
  <si>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</si>
  <si>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</si>
  <si>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</si>
  <si>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</si>
  <si>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</si>
  <si>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</si>
  <si>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</si>
  <si>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</si>
  <si>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</si>
  <si>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</si>
  <si>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</si>
  <si>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</si>
  <si>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</si>
  <si>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</si>
  <si>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</si>
  <si>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</si>
  <si>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</si>
  <si>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</si>
  <si>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</si>
  <si>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</si>
  <si>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</si>
  <si>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</si>
  <si>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</si>
  <si>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</si>
  <si>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</si>
  <si>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</si>
  <si>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</si>
  <si>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</si>
  <si>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</si>
  <si>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</si>
  <si>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</si>
  <si>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</si>
  <si>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</si>
  <si>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</si>
  <si>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</si>
  <si>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</si>
  <si>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</si>
  <si>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</si>
  <si>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</si>
  <si>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</si>
  <si>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</si>
  <si>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</si>
  <si>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</si>
  <si>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</si>
  <si>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</si>
  <si>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</si>
  <si>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</si>
  <si>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</si>
  <si>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</si>
  <si>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</si>
  <si>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</si>
  <si>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</si>
  <si>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</si>
  <si>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</si>
  <si>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</si>
  <si>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</si>
  <si>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</si>
  <si>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</si>
  <si>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</si>
  <si>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</si>
  <si>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</si>
  <si>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</si>
  <si>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</si>
  <si>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</si>
  <si>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</si>
  <si>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</si>
  <si>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</si>
  <si>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</si>
  <si>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</si>
  <si>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</si>
  <si>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</si>
  <si>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</si>
  <si>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</si>
  <si>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</si>
  <si>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</si>
  <si>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</si>
  <si>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</si>
  <si>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</si>
  <si>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</si>
  <si>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</si>
  <si>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</si>
  <si>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</si>
  <si>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</si>
  <si>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</si>
  <si>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</si>
  <si>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</si>
  <si>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</si>
  <si>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</si>
  <si>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</si>
  <si>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</si>
  <si>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</si>
  <si>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</si>
  <si>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</si>
  <si>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</si>
  <si>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</si>
  <si>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</si>
  <si>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</si>
  <si>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</si>
  <si>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</si>
  <si>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</si>
  <si>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</si>
  <si>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</si>
  <si>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</si>
  <si>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</si>
  <si>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</si>
  <si>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</si>
  <si>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</si>
  <si>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</si>
  <si>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</si>
  <si>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</si>
  <si>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</si>
  <si>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</si>
  <si>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</si>
  <si>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</si>
  <si>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</si>
  <si>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</si>
  <si>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</si>
  <si>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</si>
  <si>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</si>
  <si>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</si>
  <si>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</si>
  <si>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</si>
  <si>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</si>
  <si>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</si>
  <si>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</si>
  <si>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</si>
  <si>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</si>
  <si>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</si>
  <si>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</si>
  <si>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</si>
  <si>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</si>
  <si>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</si>
  <si>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</si>
  <si>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</si>
  <si>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</si>
  <si>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</si>
  <si>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</si>
  <si>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</si>
  <si>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</si>
  <si>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</si>
  <si>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</si>
  <si>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</si>
  <si>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</si>
  <si>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</si>
  <si>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</si>
  <si>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</si>
  <si>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</si>
  <si>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</si>
  <si>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</si>
  <si>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</si>
  <si>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</si>
  <si>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</si>
  <si>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</si>
  <si>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</si>
  <si>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</si>
  <si>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</si>
  <si>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</si>
  <si>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</si>
  <si>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</si>
  <si>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</si>
  <si>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</si>
  <si>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</si>
  <si>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</si>
  <si>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</si>
  <si>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</si>
  <si>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</si>
  <si>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</si>
  <si>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</si>
  <si>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</si>
  <si>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</si>
  <si>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</si>
  <si>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</si>
  <si>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</si>
  <si>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</si>
  <si>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</si>
  <si>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</si>
  <si>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</si>
  <si>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</si>
  <si>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</si>
  <si>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</si>
  <si>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</si>
  <si>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</si>
  <si>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</si>
  <si>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</si>
  <si>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</si>
  <si>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</si>
  <si>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</si>
  <si>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</si>
  <si>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</si>
  <si>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</si>
  <si>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</si>
  <si>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</si>
  <si>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</si>
  <si>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</si>
  <si>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</si>
  <si>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</si>
  <si>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</si>
  <si>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</si>
  <si>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</si>
  <si>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</si>
  <si>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</si>
  <si>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</si>
  <si>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</si>
  <si>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</si>
  <si>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</si>
  <si>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</si>
  <si>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</si>
  <si>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</si>
  <si>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</si>
  <si>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</si>
  <si>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</si>
  <si>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</si>
  <si>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</si>
  <si>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</si>
  <si>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</si>
  <si>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</si>
  <si>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</si>
  <si>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</si>
  <si>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</si>
  <si>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</si>
  <si>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</si>
  <si>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</si>
  <si>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</si>
  <si>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</si>
  <si>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</si>
  <si>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</si>
  <si>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</si>
  <si>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</si>
  <si>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</si>
  <si>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</si>
  <si>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</si>
  <si>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</si>
  <si>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</si>
  <si>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</si>
  <si>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</si>
  <si>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</si>
  <si>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</si>
  <si>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</si>
  <si>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</si>
  <si>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</si>
  <si>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</si>
  <si>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</si>
  <si>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</si>
  <si>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</si>
  <si>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</si>
  <si>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</si>
  <si>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</si>
  <si>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</si>
  <si>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</si>
  <si>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</si>
  <si>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</si>
  <si>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</si>
  <si>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</si>
  <si>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</si>
  <si>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</si>
  <si>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</si>
  <si>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</si>
  <si>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</si>
  <si>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</si>
  <si>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</si>
  <si>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</si>
  <si>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</si>
  <si>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</si>
  <si>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</si>
  <si>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</si>
  <si>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</si>
  <si>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</si>
  <si>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</si>
  <si>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</si>
  <si>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</si>
  <si>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</si>
  <si>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</si>
  <si>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</si>
  <si>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</si>
  <si>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</si>
  <si>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</si>
  <si>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</si>
  <si>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</si>
  <si>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</si>
  <si>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</si>
  <si>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</si>
  <si>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</si>
  <si>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</si>
  <si>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</si>
  <si>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</si>
  <si>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</si>
  <si>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</si>
  <si>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</si>
  <si>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</si>
  <si>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</si>
  <si>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</si>
  <si>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</si>
  <si>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</si>
  <si>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</si>
  <si>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</si>
  <si>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</si>
  <si>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</si>
  <si>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</si>
  <si>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</si>
  <si>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</si>
  <si>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</si>
  <si>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</si>
  <si>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</si>
  <si>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</si>
  <si>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</si>
  <si>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</si>
  <si>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</si>
  <si>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</si>
  <si>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</si>
  <si>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</si>
  <si>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</si>
  <si>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</si>
  <si>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</si>
  <si>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</si>
  <si>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</si>
  <si>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</si>
  <si>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</si>
  <si>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</si>
  <si>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</si>
  <si>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</si>
  <si>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</si>
  <si>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</si>
  <si>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</si>
  <si>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</si>
  <si>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</si>
  <si>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</si>
  <si>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</si>
  <si>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</si>
  <si>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</si>
  <si>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</si>
  <si>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</si>
  <si>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</si>
  <si>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</si>
  <si>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</si>
  <si>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</si>
  <si>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</si>
  <si>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</si>
  <si>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</si>
  <si>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</si>
  <si>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</si>
  <si>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</si>
  <si>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</si>
  <si>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</si>
  <si>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</si>
  <si>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</si>
  <si>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</si>
  <si>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</si>
  <si>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</si>
  <si>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</si>
  <si>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</si>
  <si>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</si>
  <si>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</si>
  <si>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</si>
  <si>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</si>
  <si>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</si>
  <si>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</si>
  <si>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</si>
  <si>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</si>
  <si>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</si>
  <si>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</si>
  <si>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</si>
  <si>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</si>
  <si>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</si>
  <si>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</si>
  <si>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</si>
  <si>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</si>
  <si>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</si>
  <si>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</si>
  <si>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</si>
  <si>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</si>
  <si>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</si>
  <si>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</si>
  <si>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</si>
  <si>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</si>
  <si>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</si>
  <si>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</si>
  <si>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</si>
  <si>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</si>
  <si>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</si>
  <si>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</si>
  <si>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</si>
  <si>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</si>
  <si>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</si>
  <si>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</si>
  <si>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</si>
  <si>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</si>
  <si>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</si>
  <si>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</si>
  <si>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</si>
  <si>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</si>
  <si>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</si>
  <si>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</si>
  <si>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</si>
  <si>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</si>
  <si>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</si>
  <si>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</si>
  <si>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</si>
  <si>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</si>
  <si>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</si>
  <si>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</si>
  <si>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</si>
  <si>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</si>
  <si>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</si>
  <si>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</si>
  <si>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</si>
  <si>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</si>
  <si>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</si>
  <si>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</si>
  <si>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</si>
  <si>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</si>
  <si>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</si>
  <si>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</si>
  <si>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</si>
  <si>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</si>
  <si>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</si>
  <si>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</si>
  <si>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</si>
  <si>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</si>
  <si>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</si>
  <si>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</si>
  <si>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</si>
  <si>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</si>
  <si>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</si>
  <si>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</si>
  <si>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</si>
  <si>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</si>
  <si>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</si>
  <si>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</si>
  <si>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</si>
  <si>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</si>
  <si>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</si>
  <si>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</si>
  <si>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</si>
  <si>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</si>
  <si>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</si>
  <si>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</si>
  <si>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</si>
  <si>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</si>
  <si>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</si>
  <si>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</si>
  <si>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</si>
  <si>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</si>
  <si>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</si>
  <si>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</si>
  <si>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</si>
  <si>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</si>
  <si>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</si>
  <si>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</si>
  <si>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</si>
  <si>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</si>
  <si>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</si>
  <si>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</si>
  <si>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</si>
  <si>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</si>
  <si>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</si>
  <si>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</si>
  <si>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</si>
  <si>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</si>
  <si>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</si>
  <si>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</si>
  <si>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</si>
  <si>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</si>
  <si>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</si>
  <si>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</si>
  <si>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</si>
  <si>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</si>
  <si>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</si>
  <si>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</si>
  <si>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</si>
  <si>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</si>
  <si>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</si>
  <si>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</si>
  <si>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</si>
  <si>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</si>
  <si>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</si>
  <si>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</si>
  <si>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</si>
  <si>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</si>
  <si>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</si>
  <si>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</si>
  <si>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</si>
  <si>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</si>
  <si>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</si>
  <si>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</si>
  <si>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</si>
  <si>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</si>
  <si>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</si>
  <si>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</si>
  <si>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</si>
  <si>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</si>
  <si>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</si>
  <si>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</si>
  <si>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</si>
  <si>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</si>
  <si>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</si>
  <si>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</si>
  <si>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</si>
  <si>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</si>
  <si>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</si>
  <si>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</si>
  <si>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</si>
  <si>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</si>
  <si>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</si>
  <si>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</si>
  <si>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</si>
  <si>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</si>
  <si>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</si>
  <si>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</si>
  <si>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</si>
  <si>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</si>
  <si>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</si>
  <si>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</si>
  <si>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</si>
  <si>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</si>
  <si>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</si>
  <si>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</si>
  <si>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</si>
  <si>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</si>
  <si>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</si>
  <si>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</si>
  <si>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</si>
  <si>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</si>
  <si>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</si>
  <si>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</si>
  <si>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</si>
  <si>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</si>
  <si>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</si>
  <si>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</si>
  <si>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</si>
  <si>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</si>
  <si>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</si>
  <si>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</si>
  <si>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</si>
  <si>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</si>
  <si>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</si>
  <si>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</si>
  <si>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</si>
  <si>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</si>
  <si>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</si>
  <si>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</si>
  <si>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</si>
  <si>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</si>
  <si>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</si>
  <si>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</si>
  <si>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</si>
  <si>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</si>
  <si>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</si>
  <si>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</si>
  <si>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</si>
  <si>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</si>
  <si>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</si>
  <si>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</si>
  <si>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</si>
  <si>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</si>
  <si>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</si>
  <si>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</si>
  <si>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</si>
  <si>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</si>
  <si>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</si>
  <si>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</si>
  <si>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</si>
  <si>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</si>
  <si>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</si>
  <si>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</si>
  <si>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</si>
  <si>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</si>
  <si>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</si>
  <si>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</si>
  <si>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</si>
  <si>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</si>
  <si>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</si>
  <si>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</si>
  <si>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</si>
  <si>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</si>
  <si>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</si>
  <si>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</si>
  <si>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</si>
  <si>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</si>
  <si>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</si>
  <si>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</si>
  <si>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</si>
  <si>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</si>
  <si>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</si>
  <si>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</si>
  <si>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</si>
  <si>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</si>
  <si>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</si>
  <si>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</si>
  <si>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</si>
  <si>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</si>
  <si>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</si>
  <si>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</si>
  <si>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</si>
  <si>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</si>
  <si>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</si>
  <si>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</si>
  <si>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</si>
  <si>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</si>
  <si>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</si>
  <si>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</si>
  <si>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</si>
  <si>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</si>
  <si>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</si>
  <si>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</si>
  <si>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</si>
  <si>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</si>
  <si>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</si>
  <si>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</si>
  <si>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</si>
  <si>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</si>
  <si>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</si>
  <si>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</si>
  <si>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</si>
  <si>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</si>
  <si>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</si>
  <si>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</si>
  <si>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</si>
  <si>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</si>
  <si>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</si>
  <si>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</si>
  <si>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</si>
  <si>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</si>
  <si>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</si>
  <si>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</si>
  <si>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</si>
  <si>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</si>
  <si>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</si>
  <si>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</si>
  <si>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</si>
  <si>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</si>
  <si>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</si>
  <si>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</si>
  <si>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</si>
  <si>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</si>
  <si>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</si>
  <si>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</si>
  <si>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</si>
  <si>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</si>
  <si>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</si>
  <si>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</si>
  <si>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</si>
  <si>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</si>
  <si>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</si>
  <si>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</si>
  <si>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</si>
  <si>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</si>
  <si>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</si>
  <si>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</si>
  <si>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</si>
  <si>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</si>
  <si>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</si>
  <si>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</si>
  <si>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</si>
  <si>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</si>
  <si>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</si>
  <si>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</si>
  <si>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</si>
  <si>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</si>
  <si>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</si>
  <si>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</si>
  <si>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</si>
  <si>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</si>
  <si>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</si>
  <si>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</si>
  <si>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</si>
  <si>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</si>
  <si>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</si>
  <si>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</si>
  <si>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</si>
  <si>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</si>
  <si>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</si>
  <si>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</si>
  <si>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</si>
  <si>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</si>
  <si>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</si>
  <si>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</si>
  <si>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</si>
  <si>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</si>
  <si>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</si>
  <si>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</si>
  <si>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</si>
  <si>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</si>
  <si>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</si>
  <si>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</si>
  <si>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</si>
  <si>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</si>
  <si>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</si>
  <si>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</si>
  <si>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</si>
  <si>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</si>
  <si>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</si>
  <si>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</si>
  <si>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</si>
  <si>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</si>
  <si>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</si>
  <si>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</si>
  <si>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</si>
  <si>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</si>
  <si>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</si>
  <si>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</si>
  <si>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</si>
  <si>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</si>
  <si>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</si>
  <si>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</si>
  <si>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</si>
  <si>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</si>
  <si>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</si>
  <si>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</si>
  <si>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</si>
  <si>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</si>
  <si>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</si>
  <si>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</si>
  <si>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</si>
  <si>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</si>
  <si>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</si>
  <si>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</si>
  <si>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</si>
  <si>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</si>
  <si>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</si>
  <si>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</si>
  <si>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</si>
  <si>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</si>
  <si>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</si>
  <si>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</si>
  <si>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</si>
  <si>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</si>
  <si>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</si>
  <si>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</si>
  <si>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</si>
  <si>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</si>
  <si>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</si>
  <si>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</si>
  <si>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</si>
  <si>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</si>
  <si>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</si>
  <si>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</si>
  <si>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</si>
  <si>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</si>
  <si>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</si>
  <si>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</si>
  <si>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</si>
  <si>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</si>
  <si>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</si>
  <si>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</si>
  <si>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</si>
  <si>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</si>
  <si>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</si>
  <si>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</si>
  <si>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</si>
  <si>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</si>
  <si>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</si>
  <si>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</si>
  <si>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</si>
  <si>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</si>
  <si>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</si>
  <si>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</si>
  <si>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</si>
  <si>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</si>
  <si>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</si>
  <si>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</si>
  <si>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</si>
  <si>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</si>
  <si>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</si>
  <si>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</si>
  <si>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</si>
  <si>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</si>
  <si>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</si>
  <si>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</si>
  <si>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</si>
  <si>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</si>
  <si>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</si>
  <si>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</si>
  <si>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</si>
  <si>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</si>
  <si>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</si>
  <si>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</si>
  <si>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</si>
  <si>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</si>
  <si>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</si>
  <si>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</si>
  <si>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</si>
  <si>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</si>
  <si>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</si>
  <si>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</si>
  <si>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</si>
  <si>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</si>
  <si>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</si>
  <si>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</si>
  <si>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</si>
  <si>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</si>
  <si>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</si>
  <si>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</si>
  <si>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</si>
  <si>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</si>
  <si>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</si>
  <si>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</si>
  <si>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</si>
  <si>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</si>
  <si>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</si>
  <si>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</si>
  <si>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</si>
  <si>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</si>
  <si>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</si>
  <si>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</si>
  <si>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</si>
  <si>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</si>
  <si>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</si>
  <si>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</si>
  <si>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</si>
  <si>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</si>
  <si>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</si>
  <si>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</si>
  <si>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</si>
  <si>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</si>
  <si>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</si>
  <si>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</si>
  <si>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</si>
  <si>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</si>
  <si>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</si>
  <si>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</si>
  <si>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</si>
  <si>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</si>
  <si>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</si>
  <si>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</si>
  <si>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</si>
  <si>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</si>
  <si>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</si>
  <si>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</si>
  <si>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</si>
  <si>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</si>
  <si>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</si>
  <si>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</si>
  <si>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</si>
  <si>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</si>
  <si>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</si>
  <si>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</si>
  <si>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</si>
  <si>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</si>
  <si>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</si>
  <si>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</si>
  <si>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</si>
  <si>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</si>
  <si>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</si>
  <si>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</si>
  <si>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</si>
  <si>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</si>
  <si>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</si>
  <si>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</si>
  <si>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</si>
  <si>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</si>
  <si>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</si>
  <si>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</si>
  <si>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</si>
  <si>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</si>
  <si>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</si>
  <si>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</si>
  <si>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</si>
  <si>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</si>
  <si>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</si>
  <si>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</si>
  <si>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</si>
  <si>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</si>
  <si>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</si>
  <si>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</si>
  <si>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</si>
  <si>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</si>
  <si>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</si>
  <si>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</si>
  <si>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</si>
  <si>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</si>
  <si>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</si>
  <si>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</si>
  <si>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</si>
  <si>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</si>
  <si>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</si>
  <si>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</si>
  <si>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</si>
  <si>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</si>
  <si>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</si>
  <si>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</si>
  <si>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</si>
  <si>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</si>
  <si>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</si>
  <si>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</si>
  <si>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</si>
  <si>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</si>
  <si>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</si>
  <si>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</si>
  <si>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</si>
  <si>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</si>
  <si>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</si>
  <si>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</si>
  <si>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</si>
  <si>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</si>
  <si>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</si>
  <si>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</si>
  <si>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</si>
  <si>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</si>
  <si>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</si>
  <si>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</si>
  <si>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</si>
  <si>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</si>
  <si>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</si>
  <si>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</si>
  <si>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</si>
  <si>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</si>
  <si>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</si>
  <si>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</si>
  <si>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</si>
  <si>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</si>
  <si>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</si>
  <si>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</si>
  <si>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</si>
  <si>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</si>
  <si>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</si>
  <si>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</si>
  <si>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</si>
  <si>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</si>
  <si>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</si>
  <si>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</si>
  <si>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</si>
  <si>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</si>
  <si>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</si>
  <si>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</si>
  <si>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</si>
  <si>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</si>
  <si>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</si>
  <si>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</si>
  <si>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</si>
  <si>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</si>
  <si>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</si>
  <si>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</si>
  <si>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</si>
  <si>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</si>
  <si>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</si>
  <si>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</si>
  <si>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</si>
  <si>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</si>
  <si>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</si>
  <si>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</si>
  <si>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</si>
  <si>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</si>
  <si>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</si>
  <si>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</si>
  <si>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</si>
  <si>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</si>
  <si>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</si>
  <si>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</si>
  <si>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</si>
  <si>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</si>
  <si>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</si>
  <si>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</si>
  <si>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</si>
  <si>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</si>
  <si>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</si>
  <si>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</si>
  <si>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</si>
  <si>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</si>
  <si>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</si>
  <si>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</si>
  <si>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</si>
  <si>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</si>
  <si>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</si>
  <si>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</si>
  <si>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</si>
  <si>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</si>
  <si>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</si>
  <si>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</si>
  <si>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</si>
  <si>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</si>
  <si>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</si>
  <si>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</si>
  <si>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</si>
  <si>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</si>
  <si>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</si>
  <si>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</si>
  <si>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</si>
  <si>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</si>
  <si>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</si>
  <si>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</si>
  <si>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</si>
  <si>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</si>
  <si>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</si>
  <si>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</si>
  <si>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</si>
  <si>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</si>
  <si>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</si>
  <si>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</si>
  <si>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</si>
  <si>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</si>
  <si>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</si>
  <si>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</si>
  <si>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</si>
  <si>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</si>
  <si>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</si>
  <si>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</si>
  <si>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</si>
  <si>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</si>
  <si>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</si>
  <si>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</si>
  <si>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</si>
  <si>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</si>
  <si>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</si>
  <si>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</si>
  <si>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</si>
  <si>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</si>
  <si>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</si>
  <si>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</si>
  <si>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</si>
  <si>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</si>
  <si>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</si>
  <si>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</si>
  <si>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</si>
  <si>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</si>
  <si>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</si>
  <si>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</si>
  <si>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</si>
  <si>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</si>
  <si>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</si>
  <si>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</si>
  <si>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</si>
  <si>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</si>
  <si>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</si>
  <si>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</si>
  <si>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</si>
  <si>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</si>
  <si>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</si>
  <si>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</si>
  <si>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</si>
  <si>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</si>
  <si>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</si>
  <si>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</si>
  <si>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</si>
  <si>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</si>
  <si>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</si>
  <si>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</si>
  <si>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</si>
  <si>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</si>
  <si>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</si>
  <si>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</si>
  <si>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</si>
  <si>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</si>
  <si>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</si>
  <si>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</si>
  <si>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</si>
  <si>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</si>
  <si>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</si>
  <si>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</si>
  <si>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</si>
  <si>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</si>
  <si>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</si>
  <si>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</si>
  <si>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</si>
  <si>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</si>
  <si>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</si>
  <si>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</si>
  <si>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</si>
  <si>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</si>
  <si>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</si>
  <si>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</si>
  <si>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</si>
  <si>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</si>
  <si>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</si>
  <si>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</si>
  <si>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</si>
  <si>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</si>
  <si>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</si>
  <si>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</si>
  <si>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</si>
  <si>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</si>
  <si>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</si>
  <si>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</si>
  <si>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</si>
  <si>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</si>
  <si>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</si>
  <si>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</si>
  <si>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</si>
  <si>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</si>
  <si>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</si>
  <si>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</si>
  <si>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</si>
  <si>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</si>
  <si>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</si>
  <si>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</si>
  <si>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</si>
  <si>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</si>
  <si>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</si>
  <si>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</si>
  <si>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</si>
  <si>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</si>
  <si>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</si>
  <si>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</si>
  <si>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</si>
  <si>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</si>
  <si>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</si>
  <si>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</si>
  <si>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</si>
  <si>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</si>
  <si>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</si>
  <si>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</si>
  <si>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</si>
  <si>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</si>
  <si>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</si>
  <si>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</si>
  <si>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</si>
  <si>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</si>
  <si>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</si>
  <si>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</si>
  <si>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</si>
  <si>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</si>
  <si>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</si>
  <si>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</si>
  <si>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</si>
  <si>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</si>
  <si>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</si>
  <si>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</si>
  <si>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</si>
  <si>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</si>
  <si>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</si>
  <si>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</si>
  <si>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</si>
  <si>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</si>
  <si>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</si>
  <si>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</si>
  <si>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</si>
  <si>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</si>
  <si>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</si>
  <si>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</si>
  <si>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</si>
  <si>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</si>
  <si>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</si>
  <si>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</si>
  <si>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</si>
  <si>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</si>
  <si>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</si>
  <si>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</si>
  <si>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</si>
  <si>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</si>
  <si>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</si>
  <si>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</si>
  <si>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</si>
  <si>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</si>
  <si>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</si>
  <si>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</si>
  <si>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</si>
  <si>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</si>
  <si>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</si>
  <si>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</si>
  <si>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</si>
  <si>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</si>
  <si>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</si>
  <si>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</si>
  <si>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</si>
  <si>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</si>
  <si>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</si>
  <si>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</si>
  <si>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</si>
  <si>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</si>
  <si>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</si>
  <si>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</si>
  <si>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</si>
  <si>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</si>
  <si>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</si>
  <si>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</si>
  <si>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</si>
  <si>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</si>
  <si>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</si>
  <si>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</si>
  <si>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</si>
  <si>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</si>
  <si>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</si>
  <si>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</si>
  <si>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</si>
  <si>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</si>
  <si>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</si>
  <si>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</si>
  <si>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</si>
  <si>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</si>
  <si>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</si>
  <si>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</si>
  <si>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</si>
  <si>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</si>
  <si>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</si>
  <si>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</si>
  <si>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</si>
  <si>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</si>
  <si>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</si>
  <si>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</si>
  <si>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</si>
  <si>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</si>
  <si>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</si>
  <si>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</si>
  <si>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</si>
  <si>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</si>
  <si>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</si>
  <si>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</si>
  <si>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</si>
  <si>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</si>
  <si>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</si>
  <si>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</si>
  <si>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</si>
  <si>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</si>
  <si>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</si>
  <si>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</si>
  <si>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</si>
  <si>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</si>
  <si>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</si>
  <si>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</si>
  <si>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</si>
  <si>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</si>
  <si>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</si>
  <si>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</si>
  <si>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</si>
  <si>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</si>
  <si>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</si>
  <si>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</si>
  <si>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</si>
  <si>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</si>
  <si>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</si>
  <si>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</si>
  <si>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</si>
  <si>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</si>
  <si>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</si>
  <si>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</si>
  <si>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</si>
  <si>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</si>
  <si>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</si>
  <si>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</si>
  <si>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</si>
  <si>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</si>
  <si>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</si>
  <si>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</si>
  <si>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</si>
  <si>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</si>
  <si>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</si>
  <si>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</si>
  <si>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</si>
  <si>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</si>
  <si>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</si>
  <si>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</si>
  <si>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</si>
  <si>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</si>
  <si>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</si>
  <si>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</si>
  <si>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</si>
  <si>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</si>
  <si>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</si>
  <si>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</si>
  <si>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</si>
  <si>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</si>
  <si>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</si>
  <si>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</si>
  <si>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</si>
  <si>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</si>
  <si>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</si>
  <si>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</si>
  <si>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</si>
  <si>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</si>
  <si>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</si>
  <si>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</si>
  <si>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</si>
  <si>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</si>
  <si>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</si>
  <si>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</si>
  <si>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</si>
  <si>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</si>
  <si>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</si>
  <si>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</si>
  <si>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</si>
  <si>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</si>
  <si>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</si>
  <si>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</si>
  <si>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</si>
  <si>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</si>
  <si>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</si>
  <si>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</si>
  <si>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</si>
  <si>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</si>
  <si>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</si>
  <si>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</si>
  <si>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</si>
  <si>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</si>
  <si>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</si>
  <si>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</si>
  <si>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</si>
  <si>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</si>
  <si>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</si>
  <si>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</si>
  <si>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</si>
  <si>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</si>
  <si>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</si>
  <si>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</si>
  <si>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</si>
  <si>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</si>
  <si>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</si>
  <si>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</si>
  <si>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</si>
  <si>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</si>
  <si>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</si>
  <si>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</si>
  <si>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</si>
  <si>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</si>
  <si>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</si>
  <si>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</si>
  <si>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</si>
  <si>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</si>
  <si>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</si>
  <si>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</si>
  <si>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</si>
  <si>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</si>
  <si>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</si>
  <si>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</si>
  <si>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</si>
  <si>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</si>
  <si>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</si>
  <si>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</si>
  <si>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</si>
  <si>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</si>
  <si>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</si>
  <si>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</si>
  <si>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</si>
  <si>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</si>
  <si>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</si>
  <si>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</si>
  <si>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</si>
  <si>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</si>
  <si>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</si>
  <si>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</si>
  <si>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</si>
  <si>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</si>
  <si>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</si>
  <si>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</si>
  <si>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</si>
  <si>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</si>
  <si>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</si>
  <si>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</si>
  <si>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</si>
  <si>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</si>
  <si>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</si>
  <si>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</si>
  <si>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</si>
  <si>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</si>
  <si>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</si>
  <si>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</si>
  <si>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</si>
  <si>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</si>
  <si>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</si>
  <si>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</si>
  <si>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</si>
  <si>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</si>
  <si>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</si>
  <si>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</si>
  <si>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</si>
  <si>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</si>
  <si>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</si>
  <si>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</si>
  <si>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</si>
  <si>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</si>
  <si>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</si>
  <si>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</si>
  <si>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</si>
  <si>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</si>
  <si>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</si>
  <si>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</si>
  <si>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</si>
  <si>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</si>
  <si>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</si>
  <si>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</si>
  <si>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</si>
  <si>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</si>
  <si>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</si>
  <si>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</si>
  <si>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</si>
  <si>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</si>
  <si>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</si>
  <si>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</si>
  <si>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</si>
  <si>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</si>
  <si>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</si>
  <si>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</si>
  <si>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</si>
  <si>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</si>
  <si>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</si>
  <si>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</si>
  <si>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</si>
  <si>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</si>
  <si>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</si>
  <si>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</si>
  <si>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</si>
  <si>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</si>
  <si>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</si>
  <si>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</si>
  <si>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</si>
  <si>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</si>
  <si>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</si>
  <si>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</si>
  <si>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</si>
  <si>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</si>
  <si>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</si>
  <si>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</si>
  <si>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</si>
  <si>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</si>
  <si>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</si>
  <si>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</si>
  <si>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</si>
  <si>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</si>
  <si>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</si>
  <si>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</si>
  <si>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</si>
  <si>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</si>
  <si>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</si>
  <si>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</si>
  <si>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</si>
  <si>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</si>
  <si>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</si>
  <si>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</si>
  <si>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</si>
  <si>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</si>
  <si>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</si>
  <si>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</si>
  <si>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</si>
  <si>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</si>
  <si>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</si>
  <si>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</si>
  <si>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</si>
  <si>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</si>
  <si>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</si>
  <si>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</si>
  <si>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</si>
  <si>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</si>
  <si>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</si>
  <si>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</si>
  <si>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</si>
  <si>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</si>
  <si>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</si>
  <si>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</si>
  <si>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</si>
  <si>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</si>
  <si>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</si>
  <si>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</si>
  <si>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</si>
  <si>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</si>
  <si>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</si>
  <si>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</si>
  <si>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</si>
  <si>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</si>
  <si>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</si>
  <si>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</si>
  <si>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</si>
  <si>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</si>
  <si>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</si>
  <si>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</si>
  <si>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</si>
  <si>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</si>
  <si>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</si>
  <si>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</si>
  <si>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</si>
  <si>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</si>
  <si>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</si>
  <si>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</si>
  <si>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</si>
  <si>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</si>
  <si>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</si>
  <si>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</si>
  <si>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</si>
  <si>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</si>
  <si>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</si>
  <si>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</si>
  <si>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</si>
  <si>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</si>
  <si>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</si>
  <si>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</si>
  <si>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</si>
  <si>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</si>
  <si>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</si>
  <si>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</si>
  <si>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</si>
  <si>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</si>
  <si>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</si>
  <si>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</si>
  <si>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</si>
  <si>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</si>
  <si>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</si>
  <si>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</si>
  <si>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</si>
  <si>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</si>
  <si>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</si>
  <si>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</si>
  <si>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</si>
  <si>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</si>
  <si>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</si>
  <si>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</si>
  <si>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</si>
  <si>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</si>
  <si>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</si>
  <si>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</si>
  <si>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</si>
  <si>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</si>
  <si>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</si>
  <si>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</si>
  <si>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</si>
  <si>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</si>
  <si>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</si>
  <si>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</si>
  <si>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</si>
  <si>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</si>
  <si>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</si>
  <si>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</si>
  <si>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</si>
  <si>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</si>
  <si>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</si>
  <si>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</si>
  <si>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</si>
  <si>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</si>
  <si>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</si>
  <si>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</si>
  <si>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</si>
  <si>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</si>
  <si>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</si>
  <si>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</si>
  <si>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</si>
  <si>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</si>
  <si>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</si>
  <si>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</si>
  <si>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</si>
  <si>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</si>
  <si>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</si>
  <si>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</si>
  <si>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</si>
  <si>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</si>
  <si>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</si>
  <si>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</si>
  <si>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</si>
  <si>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</si>
  <si>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</si>
  <si>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</si>
  <si>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</si>
  <si>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</si>
  <si>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</si>
  <si>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</si>
  <si>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</si>
  <si>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</si>
  <si>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</si>
  <si>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</si>
  <si>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</si>
  <si>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</si>
  <si>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</si>
  <si>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</si>
  <si>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</si>
  <si>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</si>
  <si>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</si>
  <si>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</si>
  <si>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</si>
  <si>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</si>
  <si>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</si>
  <si>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</si>
  <si>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</si>
  <si>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</si>
  <si>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</si>
  <si>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</si>
  <si>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</si>
  <si>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</si>
  <si>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</si>
  <si>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</si>
  <si>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</si>
  <si>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</si>
  <si>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</si>
  <si>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</si>
  <si>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</si>
  <si>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</si>
  <si>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</si>
  <si>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</si>
  <si>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</si>
  <si>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</si>
  <si>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</si>
  <si>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</si>
  <si>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</si>
  <si>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</si>
  <si>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</si>
  <si>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</si>
  <si>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</si>
  <si>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</si>
  <si>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</si>
  <si>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</si>
  <si>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</si>
  <si>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</si>
  <si>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</si>
  <si>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</si>
  <si>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</si>
  <si>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</si>
  <si>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</si>
  <si>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</si>
  <si>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</si>
  <si>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</si>
  <si>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</si>
  <si>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</si>
  <si>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</si>
  <si>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</si>
  <si>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</si>
  <si>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</si>
  <si>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</si>
  <si>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</si>
  <si>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</si>
  <si>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</si>
  <si>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</si>
  <si>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</si>
  <si>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</si>
  <si>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</si>
  <si>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</si>
  <si>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</si>
  <si>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</si>
  <si>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</si>
  <si>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</si>
  <si>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</si>
  <si>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</si>
  <si>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</si>
  <si>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</si>
  <si>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</si>
  <si>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</si>
  <si>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</si>
  <si>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</si>
  <si>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</si>
  <si>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</si>
  <si>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</si>
  <si>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</si>
  <si>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</si>
  <si>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</si>
  <si>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</si>
  <si>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</si>
  <si>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</si>
  <si>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</si>
  <si>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</si>
  <si>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</si>
  <si>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</si>
  <si>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</si>
  <si>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</si>
  <si>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</si>
  <si>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</si>
  <si>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</si>
  <si>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</si>
  <si>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</si>
  <si>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</si>
  <si>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</si>
  <si>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</si>
  <si>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</si>
  <si>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</si>
  <si>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</si>
  <si>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</si>
  <si>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</si>
  <si>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</si>
  <si>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</si>
  <si>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</si>
  <si>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</si>
  <si>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</si>
  <si>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</si>
  <si>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</si>
  <si>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</si>
  <si>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</si>
  <si>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</si>
  <si>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</si>
  <si>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</si>
  <si>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</si>
  <si>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</si>
  <si>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</si>
  <si>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</si>
  <si>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</si>
  <si>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</si>
  <si>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</si>
  <si>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</si>
  <si>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</si>
  <si>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</si>
  <si>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</si>
  <si>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</si>
  <si>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</si>
  <si>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</si>
  <si>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</si>
  <si>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</si>
  <si>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</si>
  <si>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</si>
  <si>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</si>
  <si>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</si>
  <si>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</si>
  <si>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</si>
  <si>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</si>
  <si>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</si>
  <si>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</si>
  <si>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</si>
  <si>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</si>
  <si>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</si>
  <si>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</si>
  <si>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</si>
  <si>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</si>
  <si>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</si>
  <si>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</si>
  <si>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</si>
  <si>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</si>
  <si>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</si>
  <si>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</si>
  <si>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</si>
  <si>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</si>
  <si>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</si>
  <si>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</si>
  <si>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</si>
  <si>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</si>
  <si>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</si>
  <si>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</si>
  <si>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</si>
  <si>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</si>
  <si>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</si>
  <si>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</si>
  <si>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</si>
  <si>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</si>
  <si>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</si>
  <si>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</si>
  <si>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</si>
  <si>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</si>
  <si>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</si>
  <si>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</si>
  <si>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</si>
  <si>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</si>
  <si>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</si>
  <si>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</si>
  <si>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</si>
  <si>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</si>
  <si>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</si>
  <si>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</si>
  <si>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</si>
  <si>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</si>
  <si>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</si>
  <si>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</si>
  <si>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</si>
  <si>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</si>
  <si>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</si>
  <si>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</si>
  <si>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</si>
  <si>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</si>
  <si>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</si>
  <si>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</si>
  <si>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</si>
  <si>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</si>
  <si>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</si>
  <si>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</si>
  <si>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</si>
  <si>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</si>
  <si>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</si>
  <si>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</si>
  <si>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</si>
  <si>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</si>
  <si>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</si>
  <si>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</si>
  <si>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</si>
  <si>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</si>
  <si>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</si>
  <si>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</si>
  <si>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</si>
  <si>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</si>
  <si>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</si>
  <si>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</si>
  <si>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</si>
  <si>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</si>
  <si>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</si>
  <si>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</si>
  <si>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</si>
  <si>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</si>
  <si>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</si>
  <si>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</si>
  <si>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</si>
  <si>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</si>
  <si>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</si>
  <si>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</si>
  <si>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</si>
  <si>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</si>
  <si>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</si>
  <si>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</si>
  <si>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</si>
  <si>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</si>
  <si>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</si>
  <si>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</si>
  <si>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</si>
  <si>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</si>
  <si>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</si>
  <si>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</si>
  <si>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</si>
  <si>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</si>
  <si>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</si>
  <si>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</si>
  <si>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</si>
  <si>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</si>
  <si>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</si>
  <si>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</si>
  <si>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</si>
  <si>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</si>
  <si>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</si>
  <si>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</si>
  <si>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</si>
  <si>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</si>
  <si>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</si>
  <si>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</si>
  <si>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</si>
  <si>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</si>
  <si>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</si>
  <si>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</si>
  <si>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</si>
  <si>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</si>
  <si>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</si>
  <si>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</si>
  <si>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</si>
  <si>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</si>
  <si>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</si>
  <si>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</si>
  <si>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</si>
  <si>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</si>
  <si>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</si>
  <si>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</si>
  <si>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</si>
  <si>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</si>
  <si>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</si>
  <si>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</si>
  <si>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</si>
  <si>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</si>
  <si>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</si>
  <si>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</si>
  <si>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</si>
  <si>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</si>
  <si>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</si>
  <si>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</si>
  <si>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</si>
  <si>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</si>
  <si>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</si>
  <si>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</si>
  <si>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</si>
  <si>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</si>
  <si>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</si>
  <si>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</si>
  <si>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</si>
  <si>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</si>
  <si>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</si>
  <si>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</si>
  <si>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</si>
  <si>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</si>
  <si>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</si>
  <si>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</si>
  <si>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</si>
  <si>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</si>
  <si>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</si>
  <si>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</si>
  <si>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</si>
  <si>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</si>
  <si>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</si>
  <si>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</si>
  <si>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</si>
  <si>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</si>
  <si>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</si>
  <si>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</si>
  <si>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</si>
  <si>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</si>
  <si>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</si>
  <si>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</si>
  <si>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</si>
  <si>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</si>
  <si>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</si>
  <si>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</si>
  <si>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</si>
  <si>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</si>
  <si>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</si>
  <si>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</si>
  <si>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</si>
  <si>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</si>
  <si>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</si>
  <si>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</si>
  <si>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</si>
  <si>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</si>
  <si>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</si>
  <si>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</si>
  <si>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</si>
  <si>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</si>
  <si>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</si>
  <si>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</si>
  <si>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</si>
  <si>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</si>
  <si>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</si>
  <si>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</si>
  <si>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</si>
  <si>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</si>
  <si>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</si>
  <si>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</si>
  <si>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</si>
  <si>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</si>
  <si>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</si>
  <si>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</si>
  <si>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</si>
  <si>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</si>
  <si>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</si>
  <si>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</si>
  <si>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</si>
  <si>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</si>
  <si>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</si>
  <si>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</si>
  <si>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</si>
  <si>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</si>
  <si>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</si>
  <si>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</si>
  <si>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</si>
  <si>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</si>
  <si>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</si>
  <si>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</si>
  <si>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</si>
  <si>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</si>
  <si>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</si>
  <si>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</si>
  <si>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</si>
  <si>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</si>
  <si>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</si>
  <si>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</si>
  <si>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</si>
  <si>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</si>
  <si>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</si>
  <si>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</si>
  <si>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</si>
  <si>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</si>
  <si>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</si>
  <si>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</si>
  <si>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</si>
  <si>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</si>
  <si>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</si>
  <si>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</si>
  <si>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</si>
  <si>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</si>
  <si>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</si>
  <si>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</si>
  <si>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</si>
  <si>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</si>
  <si>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</si>
  <si>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</si>
  <si>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</si>
  <si>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</si>
  <si>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</si>
  <si>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</si>
  <si>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</si>
  <si>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</si>
  <si>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</si>
  <si>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</si>
  <si>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</si>
  <si>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</si>
  <si>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</si>
  <si>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</si>
  <si>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</si>
  <si>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</si>
  <si>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</si>
  <si>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</si>
  <si>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</si>
  <si>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</si>
  <si>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</si>
  <si>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</si>
  <si>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</si>
  <si>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</si>
  <si>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</si>
  <si>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</si>
  <si>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</si>
  <si>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</si>
  <si>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</si>
  <si>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</si>
  <si>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</si>
  <si>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</si>
  <si>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</si>
  <si>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</si>
  <si>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</si>
  <si>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</si>
  <si>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</si>
  <si>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</si>
  <si>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</si>
  <si>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</si>
  <si>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</si>
  <si>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</si>
  <si>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</si>
  <si>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</si>
  <si>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</si>
  <si>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</si>
  <si>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</si>
  <si>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</si>
  <si>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</si>
  <si>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</si>
  <si>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</si>
  <si>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</si>
  <si>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</si>
  <si>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</si>
  <si>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</si>
  <si>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</si>
  <si>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</si>
  <si>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</si>
  <si>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</si>
  <si>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</si>
  <si>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</si>
  <si>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</si>
  <si>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</si>
  <si>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</si>
  <si>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</si>
  <si>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</si>
  <si>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</si>
  <si>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</si>
  <si>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</si>
  <si>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</si>
  <si>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</si>
  <si>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</si>
  <si>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</si>
  <si>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</si>
  <si>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</si>
  <si>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</si>
  <si>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</si>
  <si>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</si>
  <si>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</si>
  <si>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</si>
  <si>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</si>
  <si>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</si>
  <si>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</si>
  <si>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</si>
  <si>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</si>
  <si>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</si>
  <si>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</si>
  <si>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</si>
  <si>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</si>
  <si>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</si>
  <si>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</si>
  <si>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</si>
  <si>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</si>
  <si>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</si>
  <si>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</si>
  <si>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</si>
  <si>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</si>
  <si>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</si>
  <si>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</si>
  <si>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</si>
  <si>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</si>
  <si>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</si>
  <si>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</si>
  <si>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</si>
  <si>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</si>
  <si>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</si>
  <si>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</si>
  <si>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</si>
  <si>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</si>
  <si>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</si>
  <si>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</si>
  <si>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</si>
  <si>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</si>
  <si>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</si>
  <si>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</si>
  <si>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</si>
  <si>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</si>
  <si>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</si>
  <si>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</si>
  <si>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</si>
  <si>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</si>
  <si>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</si>
  <si>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</si>
  <si>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</si>
  <si>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</si>
  <si>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</si>
  <si>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</si>
  <si>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</si>
  <si>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</si>
  <si>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</si>
  <si>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</si>
  <si>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</si>
  <si>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</si>
  <si>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</si>
  <si>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</si>
  <si>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</si>
  <si>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</si>
  <si>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</si>
  <si>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</si>
  <si>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</si>
  <si>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</si>
  <si>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</si>
  <si>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</si>
  <si>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</si>
  <si>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</si>
  <si>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</si>
  <si>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</si>
  <si>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</si>
  <si>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</si>
  <si>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</si>
  <si>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</si>
  <si>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</si>
  <si>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</si>
  <si>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</si>
  <si>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</si>
  <si>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</si>
  <si>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</si>
  <si>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</si>
  <si>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</si>
  <si>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</si>
  <si>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</si>
  <si>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</si>
  <si>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</si>
  <si>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</si>
  <si>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</si>
  <si>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</si>
  <si>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</si>
  <si>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</si>
  <si>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</si>
  <si>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</si>
  <si>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</si>
  <si>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</si>
  <si>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</si>
  <si>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</si>
  <si>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</si>
  <si>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</si>
  <si>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</si>
  <si>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</si>
  <si>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</si>
  <si>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</si>
  <si>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</si>
  <si>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</si>
  <si>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</si>
  <si>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</si>
  <si>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</si>
  <si>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</si>
  <si>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</si>
  <si>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</si>
  <si>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</si>
  <si>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</si>
  <si>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</si>
  <si>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</si>
  <si>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</si>
  <si>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</si>
  <si>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</si>
  <si>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</si>
  <si>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</si>
  <si>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</si>
  <si>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</si>
  <si>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</si>
  <si>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</si>
  <si>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</si>
  <si>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</si>
  <si>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</si>
  <si>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</si>
  <si>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</si>
  <si>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</si>
  <si>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</si>
  <si>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</si>
  <si>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</si>
  <si>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</si>
  <si>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</si>
  <si>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</si>
  <si>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</si>
  <si>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</si>
  <si>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</si>
  <si>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</si>
  <si>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</si>
  <si>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</si>
  <si>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</si>
  <si>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</si>
  <si>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</si>
  <si>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</si>
  <si>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</si>
  <si>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</si>
  <si>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</si>
  <si>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</si>
  <si>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</si>
  <si>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</si>
  <si>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</si>
  <si>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</si>
  <si>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</si>
  <si>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</si>
  <si>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</si>
  <si>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</si>
  <si>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</si>
  <si>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</si>
  <si>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</si>
  <si>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</si>
  <si>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</si>
  <si>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</si>
  <si>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</si>
  <si>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</si>
  <si>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</si>
  <si>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</si>
  <si>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</si>
  <si>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</si>
  <si>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</si>
  <si>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</si>
  <si>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</si>
  <si>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</si>
  <si>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</si>
  <si>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</si>
  <si>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</si>
  <si>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</si>
  <si>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</si>
  <si>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</si>
  <si>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</si>
  <si>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</si>
  <si>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</si>
  <si>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</si>
  <si>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</si>
  <si>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</si>
  <si>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</si>
  <si>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</si>
  <si>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</si>
  <si>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</si>
  <si>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</si>
  <si>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</si>
  <si>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</si>
  <si>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</si>
  <si>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</si>
  <si>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</si>
  <si>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</si>
  <si>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</si>
  <si>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</si>
  <si>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</si>
  <si>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</si>
  <si>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</si>
  <si>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</si>
  <si>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</si>
  <si>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</si>
  <si>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</si>
  <si>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</si>
  <si>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</si>
  <si>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</si>
  <si>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</si>
  <si>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</si>
  <si>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</si>
  <si>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</si>
  <si>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</si>
  <si>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</si>
  <si>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</si>
  <si>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</si>
  <si>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</si>
  <si>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</si>
  <si>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</si>
  <si>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</si>
  <si>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</si>
  <si>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</si>
  <si>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</si>
  <si>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</si>
  <si>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</si>
  <si>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</si>
  <si>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</si>
  <si>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</si>
  <si>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</si>
  <si>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</si>
  <si>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</si>
  <si>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</si>
  <si>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</si>
  <si>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</si>
  <si>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</si>
  <si>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</si>
  <si>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</si>
  <si>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</si>
  <si>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</si>
  <si>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</si>
  <si>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</si>
  <si>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</si>
  <si>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</si>
  <si>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</si>
  <si>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</si>
  <si>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</si>
  <si>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</si>
  <si>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</si>
  <si>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</si>
  <si>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</si>
  <si>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</si>
  <si>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</si>
  <si>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</si>
  <si>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</si>
  <si>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</si>
  <si>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</si>
  <si>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</si>
  <si>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</si>
  <si>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</si>
  <si>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</si>
  <si>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</si>
  <si>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</si>
  <si>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</si>
  <si>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</si>
  <si>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</si>
  <si>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</si>
  <si>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</si>
  <si>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</si>
  <si>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</si>
  <si>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</si>
  <si>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</si>
  <si>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</si>
  <si>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</si>
  <si>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</si>
  <si>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</si>
  <si>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</si>
  <si>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</si>
  <si>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</si>
  <si>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</si>
  <si>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</si>
  <si>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</si>
  <si>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</si>
  <si>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</si>
  <si>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</si>
  <si>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</si>
  <si>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</si>
  <si>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</si>
  <si>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</si>
  <si>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</si>
  <si>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</si>
  <si>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</si>
  <si>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</si>
  <si>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</si>
  <si>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</si>
  <si>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</si>
  <si>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</si>
  <si>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</si>
  <si>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</si>
  <si>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</si>
  <si>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</si>
  <si>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</si>
  <si>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</si>
  <si>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</si>
  <si>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</si>
  <si>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</si>
  <si>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</si>
  <si>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</si>
  <si>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</si>
  <si>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</si>
  <si>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</si>
  <si>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</si>
  <si>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</si>
  <si>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</si>
  <si>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</si>
  <si>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</si>
  <si>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</si>
  <si>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</si>
  <si>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</si>
  <si>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</si>
  <si>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</si>
  <si>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</si>
  <si>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</si>
  <si>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</si>
  <si>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</si>
  <si>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</si>
  <si>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</si>
  <si>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</si>
  <si>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</si>
  <si>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</si>
  <si>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</si>
  <si>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</si>
  <si>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</si>
  <si>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</si>
  <si>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</si>
  <si>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</si>
  <si>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</si>
  <si>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</si>
  <si>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</si>
  <si>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</si>
  <si>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</si>
  <si>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</si>
  <si>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</si>
  <si>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</si>
  <si>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</si>
  <si>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</si>
  <si>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</si>
  <si>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</si>
  <si>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</si>
  <si>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</si>
  <si>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</si>
  <si>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</si>
  <si>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</si>
  <si>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</si>
  <si>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</si>
  <si>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</si>
  <si>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</si>
  <si>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</si>
  <si>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</si>
  <si>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</si>
  <si>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</si>
  <si>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</si>
  <si>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</si>
  <si>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</si>
  <si>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</si>
  <si>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</si>
  <si>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</si>
  <si>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</si>
  <si>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</si>
  <si>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</si>
  <si>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</si>
  <si>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</si>
  <si>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</si>
  <si>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</si>
  <si>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</si>
  <si>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</si>
  <si>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</si>
  <si>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</si>
  <si>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</si>
  <si>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</si>
  <si>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</si>
  <si>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</si>
  <si>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</si>
  <si>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</si>
  <si>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</si>
  <si>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</si>
  <si>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</si>
  <si>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</si>
  <si>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</si>
  <si>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</si>
  <si>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</si>
  <si>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</si>
  <si>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</si>
  <si>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</si>
  <si>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</si>
  <si>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</si>
  <si>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</si>
  <si>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</si>
  <si>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</si>
  <si>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</si>
  <si>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</si>
  <si>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</si>
  <si>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</si>
  <si>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</si>
  <si>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</si>
  <si>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</si>
  <si>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</si>
  <si>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</si>
  <si>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</si>
  <si>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</si>
  <si>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</si>
  <si>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</si>
  <si>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</si>
  <si>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</si>
  <si>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</si>
  <si>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</si>
  <si>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</si>
  <si>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</si>
  <si>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</si>
  <si>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</si>
  <si>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</si>
  <si>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</si>
  <si>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</si>
  <si>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</si>
  <si>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</si>
  <si>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</si>
  <si>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</si>
  <si>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</si>
  <si>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</si>
  <si>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</si>
  <si>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</si>
  <si>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</si>
  <si>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</si>
  <si>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</si>
  <si>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</si>
  <si>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</si>
  <si>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</si>
  <si>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</si>
  <si>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</si>
  <si>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</si>
  <si>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</si>
  <si>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</si>
  <si>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</si>
  <si>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</si>
  <si>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</si>
  <si>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</si>
  <si>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</si>
  <si>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</si>
  <si>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</si>
  <si>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</si>
  <si>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</si>
  <si>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</si>
  <si>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</si>
  <si>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</si>
  <si>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</si>
  <si>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</si>
  <si>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</si>
  <si>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</si>
  <si>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</si>
  <si>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</si>
  <si>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</si>
  <si>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</si>
  <si>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</si>
  <si>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</si>
  <si>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</si>
  <si>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</si>
  <si>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</si>
  <si>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</si>
  <si>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</si>
  <si>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</si>
  <si>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</si>
  <si>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</si>
  <si>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</si>
  <si>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</si>
  <si>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</si>
  <si>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</si>
  <si>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</si>
  <si>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</si>
  <si>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</si>
  <si>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</si>
  <si>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</si>
  <si>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</si>
  <si>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</si>
  <si>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</si>
  <si>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</si>
  <si>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</si>
  <si>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</si>
  <si>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</si>
  <si>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</si>
  <si>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</si>
  <si>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</si>
  <si>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</si>
  <si>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</si>
  <si>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</si>
  <si>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</si>
  <si>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</si>
  <si>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</si>
  <si>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</si>
  <si>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</si>
  <si>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</si>
  <si>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</si>
  <si>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</si>
  <si>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</si>
  <si>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</si>
  <si>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</si>
  <si>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</si>
  <si>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</si>
  <si>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</si>
  <si>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</si>
  <si>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</si>
  <si>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</si>
  <si>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</si>
  <si>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</si>
  <si>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</si>
  <si>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</si>
  <si>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</si>
  <si>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</si>
  <si>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</si>
  <si>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</si>
  <si>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</si>
  <si>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</si>
  <si>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</si>
  <si>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</si>
  <si>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</si>
  <si>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</si>
  <si>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</si>
  <si>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</si>
  <si>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</si>
  <si>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</si>
  <si>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</si>
  <si>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</si>
  <si>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</si>
  <si>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</si>
  <si>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</si>
  <si>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</si>
  <si>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</si>
  <si>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</si>
  <si>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</si>
  <si>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</si>
  <si>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</si>
  <si>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</si>
  <si>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</si>
  <si>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</si>
  <si>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</si>
  <si>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</si>
  <si>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</si>
  <si>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</si>
  <si>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</si>
  <si>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</si>
  <si>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</si>
  <si>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</si>
  <si>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</si>
  <si>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</si>
  <si>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</si>
  <si>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</si>
  <si>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</si>
  <si>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</si>
  <si>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</si>
  <si>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</si>
  <si>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</si>
  <si>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</si>
  <si>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</si>
  <si>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</si>
  <si>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</si>
  <si>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</si>
  <si>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</si>
  <si>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</si>
  <si>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</si>
  <si>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</si>
  <si>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</si>
  <si>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</si>
  <si>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</si>
  <si>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</si>
  <si>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</si>
  <si>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</si>
  <si>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</si>
  <si>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</si>
  <si>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</si>
  <si>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</si>
  <si>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</si>
  <si>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</si>
  <si>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</si>
  <si>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</si>
  <si>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</si>
  <si>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</si>
  <si>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</si>
  <si>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</si>
  <si>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</si>
  <si>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</si>
  <si>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</si>
  <si>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</si>
  <si>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</si>
  <si>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</si>
  <si>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</si>
  <si>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</si>
  <si>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</si>
  <si>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</si>
  <si>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</si>
  <si>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</si>
  <si>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</si>
  <si>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</si>
  <si>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</si>
  <si>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</si>
  <si>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</si>
  <si>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</si>
  <si>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</si>
  <si>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</si>
  <si>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</si>
  <si>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</si>
  <si>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</si>
  <si>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</si>
  <si>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</si>
  <si>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</si>
  <si>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</si>
  <si>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</si>
  <si>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</si>
  <si>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</si>
  <si>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</si>
  <si>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</si>
  <si>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</si>
  <si>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</si>
  <si>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</si>
  <si>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</si>
  <si>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</si>
  <si>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</si>
  <si>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</si>
  <si>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</si>
  <si>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</si>
  <si>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</si>
  <si>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</si>
  <si>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</si>
  <si>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</si>
  <si>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</si>
  <si>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</si>
  <si>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</si>
  <si>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</si>
  <si>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</si>
  <si>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</si>
  <si>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</si>
  <si>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</si>
  <si>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</si>
  <si>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</si>
  <si>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</si>
  <si>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</si>
  <si>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</si>
  <si>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</si>
  <si>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</si>
  <si>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</si>
  <si>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</si>
  <si>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</si>
  <si>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</si>
  <si>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</si>
  <si>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</si>
  <si>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</si>
  <si>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</si>
  <si>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</si>
  <si>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</si>
  <si>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</si>
  <si>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</si>
  <si>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</si>
  <si>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</si>
  <si>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</si>
  <si>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</si>
  <si>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</si>
  <si>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</si>
  <si>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</si>
  <si>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</si>
  <si>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</si>
  <si>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</si>
  <si>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</si>
  <si>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</si>
  <si>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</si>
  <si>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</si>
  <si>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</si>
  <si>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</si>
  <si>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</si>
  <si>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</si>
  <si>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</si>
  <si>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</si>
  <si>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</si>
  <si>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</si>
  <si>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</si>
  <si>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</si>
  <si>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</si>
  <si>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</si>
  <si>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</si>
  <si>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</si>
  <si>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</si>
  <si>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</si>
  <si>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</si>
  <si>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</si>
  <si>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</si>
  <si>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</si>
  <si>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</si>
  <si>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</si>
  <si>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</si>
  <si>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</si>
  <si>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</si>
  <si>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</si>
  <si>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</si>
  <si>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</si>
  <si>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</si>
  <si>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</si>
  <si>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</si>
  <si>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</si>
  <si>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</si>
  <si>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</si>
  <si>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</si>
  <si>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</si>
  <si>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</si>
  <si>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</si>
  <si>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</si>
  <si>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</si>
  <si>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</si>
  <si>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</si>
  <si>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</si>
  <si>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</si>
  <si>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</si>
  <si>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</si>
  <si>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</si>
  <si>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</si>
  <si>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</si>
  <si>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</si>
  <si>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</si>
  <si>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</si>
  <si>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</si>
  <si>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</si>
  <si>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</si>
  <si>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</si>
  <si>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</si>
  <si>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</si>
  <si>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</si>
  <si>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</si>
  <si>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</si>
  <si>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</si>
  <si>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</si>
  <si>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</si>
  <si>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</si>
  <si>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</si>
  <si>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</si>
  <si>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</si>
  <si>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</si>
  <si>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</si>
  <si>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</si>
  <si>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</si>
  <si>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</si>
  <si>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</si>
  <si>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</si>
  <si>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</si>
  <si>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</si>
  <si>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</si>
  <si>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</si>
  <si>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</si>
  <si>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</si>
  <si>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</si>
  <si>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</si>
  <si>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</si>
  <si>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</si>
  <si>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</si>
  <si>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</si>
  <si>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</si>
  <si>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</si>
  <si>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</si>
  <si>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</si>
  <si>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</si>
  <si>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</si>
  <si>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</si>
  <si>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</si>
  <si>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</si>
  <si>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</si>
  <si>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</si>
  <si>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</si>
  <si>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</si>
  <si>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</si>
  <si>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</si>
  <si>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</si>
  <si>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</si>
  <si>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</si>
  <si>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</si>
  <si>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</si>
  <si>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</si>
  <si>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</si>
  <si>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</si>
  <si>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</si>
  <si>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</si>
  <si>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</si>
  <si>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</si>
  <si>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</si>
  <si>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</si>
  <si>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</si>
  <si>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</si>
  <si>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</si>
  <si>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</si>
  <si>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</si>
  <si>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</si>
  <si>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</si>
  <si>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</si>
  <si>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</si>
  <si>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</si>
  <si>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</si>
  <si>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</si>
  <si>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</si>
  <si>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</si>
  <si>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</si>
  <si>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</si>
  <si>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</si>
  <si>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</si>
  <si>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</si>
  <si>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</si>
  <si>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</si>
  <si>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</si>
  <si>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</si>
  <si>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</si>
  <si>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</si>
  <si>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</si>
  <si>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</si>
  <si>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</si>
  <si>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</si>
  <si>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</si>
  <si>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</si>
  <si>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</si>
  <si>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</si>
  <si>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</si>
  <si>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</si>
  <si>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</si>
  <si>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</si>
  <si>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</si>
  <si>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</si>
  <si>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</si>
  <si>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</si>
  <si>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</si>
  <si>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</si>
  <si>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</si>
  <si>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</si>
  <si>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</si>
  <si>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</si>
  <si>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</si>
  <si>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</si>
  <si>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</si>
  <si>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</si>
  <si>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</si>
  <si>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</si>
  <si>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</si>
  <si>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</si>
  <si>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</si>
  <si>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</si>
  <si>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</si>
  <si>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</si>
  <si>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</si>
  <si>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</si>
  <si>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</si>
  <si>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</si>
  <si>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</si>
  <si>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</si>
  <si>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</si>
  <si>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</si>
  <si>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</si>
  <si>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</si>
  <si>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</si>
  <si>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</si>
  <si>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</si>
  <si>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</si>
  <si>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</si>
  <si>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</si>
  <si>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</si>
  <si>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</si>
  <si>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</si>
  <si>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</si>
  <si>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</si>
  <si>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</si>
  <si>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</si>
  <si>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</si>
  <si>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</si>
  <si>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</si>
  <si>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</si>
  <si>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</si>
  <si>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</si>
  <si>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</si>
  <si>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</si>
  <si>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</si>
  <si>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</si>
  <si>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</si>
  <si>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</si>
  <si>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</si>
  <si>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</si>
  <si>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</si>
  <si>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</si>
  <si>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</si>
  <si>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</si>
  <si>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</si>
  <si>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</si>
  <si>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</si>
  <si>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</si>
  <si>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</si>
  <si>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</si>
  <si>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</si>
  <si>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</si>
  <si>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</si>
  <si>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</si>
  <si>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</si>
  <si>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</si>
  <si>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</si>
  <si>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</si>
  <si>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</si>
  <si>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</si>
  <si>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</si>
  <si>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</si>
  <si>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</si>
  <si>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</si>
  <si>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</si>
  <si>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</si>
  <si>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</si>
  <si>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</si>
  <si>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</si>
  <si>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</si>
  <si>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</si>
  <si>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</si>
  <si>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</si>
  <si>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</si>
  <si>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</si>
  <si>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</si>
  <si>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</si>
  <si>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</si>
  <si>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</si>
  <si>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</si>
  <si>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</si>
  <si>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</si>
  <si>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</si>
  <si>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</si>
  <si>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</si>
  <si>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</si>
  <si>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</si>
  <si>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</si>
  <si>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</si>
  <si>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</si>
  <si>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</si>
  <si>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</si>
  <si>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</si>
  <si>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</si>
  <si>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</si>
  <si>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</si>
  <si>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</si>
  <si>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</si>
  <si>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</si>
  <si>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</si>
  <si>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</si>
  <si>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</si>
  <si>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</si>
  <si>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</si>
  <si>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</si>
  <si>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</si>
  <si>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</si>
  <si>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</si>
  <si>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</si>
  <si>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</si>
  <si>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</si>
  <si>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</si>
  <si>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</si>
  <si>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</si>
  <si>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</si>
  <si>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</si>
  <si>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</si>
  <si>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</si>
  <si>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</si>
  <si>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</si>
  <si>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</si>
  <si>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</si>
  <si>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</si>
  <si>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</si>
  <si>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</si>
  <si>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</si>
  <si>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</si>
  <si>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</si>
  <si>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</si>
  <si>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</si>
  <si>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</si>
  <si>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</si>
  <si>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</si>
  <si>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</si>
  <si>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</si>
  <si>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</si>
  <si>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</si>
  <si>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</si>
  <si>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</si>
  <si>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</si>
  <si>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</si>
  <si>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</si>
  <si>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</si>
  <si>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</si>
  <si>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</si>
  <si>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</si>
  <si>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</si>
  <si>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</si>
  <si>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</si>
  <si>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</si>
  <si>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</si>
  <si>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</si>
  <si>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</si>
  <si>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</si>
  <si>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</si>
  <si>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</si>
  <si>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</si>
  <si>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</si>
  <si>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</si>
  <si>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</si>
  <si>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</si>
  <si>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</si>
  <si>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</si>
  <si>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</si>
  <si>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</si>
  <si>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</si>
  <si>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</si>
  <si>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</si>
  <si>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</si>
  <si>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</si>
  <si>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</si>
  <si>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</si>
  <si>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</si>
  <si>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</si>
  <si>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</si>
  <si>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</si>
  <si>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</si>
  <si>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</si>
  <si>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</si>
  <si>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</si>
  <si>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</si>
  <si>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</si>
  <si>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</si>
  <si>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</si>
  <si>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</si>
  <si>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</si>
  <si>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</si>
  <si>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</si>
  <si>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</si>
  <si>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</si>
  <si>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</si>
  <si>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</si>
  <si>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</si>
  <si>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</si>
  <si>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</si>
  <si>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</si>
  <si>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</si>
  <si>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</si>
  <si>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</si>
  <si>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</si>
  <si>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</si>
  <si>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</si>
  <si>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</si>
  <si>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</si>
  <si>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</si>
  <si>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</si>
  <si>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</si>
  <si>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</si>
  <si>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</si>
  <si>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</si>
  <si>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</si>
  <si>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</si>
  <si>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</si>
  <si>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</si>
  <si>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</si>
  <si>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</si>
  <si>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</si>
  <si>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</si>
  <si>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</si>
  <si>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</si>
  <si>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</si>
  <si>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</si>
  <si>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</si>
  <si>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</si>
  <si>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</si>
  <si>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</si>
  <si>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</si>
  <si>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</si>
  <si>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</si>
  <si>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</si>
  <si>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</si>
  <si>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</si>
  <si>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</si>
  <si>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</si>
  <si>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</si>
  <si>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</si>
  <si>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</si>
  <si>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</si>
  <si>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</si>
  <si>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</si>
  <si>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</si>
  <si>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</si>
  <si>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</si>
  <si>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</si>
  <si>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</si>
  <si>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</si>
  <si>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</si>
  <si>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</si>
  <si>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</si>
  <si>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</si>
  <si>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</si>
  <si>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</si>
  <si>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</si>
  <si>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</si>
  <si>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</si>
  <si>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</si>
  <si>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</si>
  <si>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</si>
  <si>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</si>
  <si>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</si>
  <si>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</si>
  <si>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</si>
  <si>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</si>
  <si>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</si>
  <si>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</si>
  <si>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</si>
  <si>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</si>
  <si>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</si>
  <si>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</si>
  <si>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</si>
  <si>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</si>
  <si>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</si>
  <si>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</si>
  <si>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</si>
  <si>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</si>
  <si>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</si>
  <si>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</si>
  <si>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</si>
  <si>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</si>
  <si>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</si>
  <si>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</si>
  <si>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</si>
  <si>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</si>
  <si>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</si>
  <si>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</si>
  <si>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</si>
  <si>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</si>
  <si>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</si>
  <si>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</si>
  <si>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</si>
  <si>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</si>
  <si>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</si>
  <si>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</si>
  <si>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</si>
  <si>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</si>
  <si>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</si>
  <si>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</si>
  <si>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</si>
  <si>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</si>
  <si>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</si>
  <si>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</si>
  <si>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</si>
  <si>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</si>
  <si>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</si>
  <si>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</si>
  <si>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</si>
  <si>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</si>
  <si>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</si>
  <si>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</si>
  <si>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</si>
  <si>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</si>
  <si>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</si>
  <si>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</si>
  <si>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</si>
  <si>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</si>
  <si>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</si>
  <si>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</si>
  <si>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</si>
  <si>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</si>
  <si>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</si>
  <si>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</si>
  <si>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</si>
  <si>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</si>
  <si>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</si>
  <si>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</si>
  <si>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</si>
  <si>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</si>
  <si>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</si>
  <si>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</si>
  <si>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</si>
  <si>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</si>
  <si>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</si>
  <si>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</si>
  <si>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</si>
  <si>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</si>
  <si>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</si>
  <si>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</si>
  <si>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</si>
  <si>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</si>
  <si>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</si>
  <si>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</si>
  <si>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</si>
  <si>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</si>
  <si>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</si>
  <si>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</si>
  <si>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</si>
  <si>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</si>
  <si>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</si>
  <si>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</si>
  <si>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</si>
  <si>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</si>
  <si>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</si>
  <si>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</si>
  <si>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</si>
  <si>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</si>
  <si>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</si>
  <si>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</si>
  <si>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</si>
  <si>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</si>
  <si>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</si>
  <si>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</si>
  <si>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</si>
  <si>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</si>
  <si>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</si>
  <si>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</si>
  <si>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</si>
  <si>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</si>
  <si>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</si>
  <si>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</si>
  <si>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</si>
  <si>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</si>
  <si>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</si>
  <si>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</si>
  <si>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</si>
  <si>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</si>
  <si>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</si>
  <si>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</si>
  <si>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</si>
  <si>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</si>
  <si>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</si>
  <si>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</si>
  <si>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</si>
  <si>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</si>
  <si>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</si>
  <si>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</si>
  <si>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</si>
  <si>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</si>
  <si>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</si>
  <si>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</si>
  <si>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</si>
  <si>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</si>
  <si>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</si>
  <si>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</si>
  <si>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</si>
  <si>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</si>
  <si>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</si>
  <si>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</si>
  <si>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</si>
  <si>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</si>
  <si>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</si>
  <si>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</si>
  <si>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</si>
  <si>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</si>
  <si>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</si>
  <si>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</si>
  <si>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</si>
  <si>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</si>
  <si>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</si>
  <si>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</si>
  <si>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</si>
  <si>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</si>
  <si>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</si>
  <si>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</si>
  <si>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</si>
  <si>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</si>
  <si>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</si>
  <si>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</si>
  <si>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</si>
  <si>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</si>
  <si>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</si>
  <si>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</si>
  <si>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</si>
  <si>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</si>
  <si>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</si>
  <si>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</si>
  <si>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</si>
  <si>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</si>
  <si>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</si>
  <si>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</si>
  <si>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</si>
  <si>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</si>
  <si>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</si>
  <si>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</si>
  <si>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</si>
  <si>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</si>
  <si>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</si>
  <si>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</si>
  <si>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</si>
  <si>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</si>
  <si>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</si>
  <si>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</si>
  <si>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</si>
  <si>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</si>
  <si>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</si>
  <si>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</si>
  <si>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</si>
  <si>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</si>
  <si>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</si>
  <si>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</si>
  <si>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</si>
  <si>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</si>
  <si>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</si>
  <si>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</si>
  <si>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</si>
  <si>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</si>
  <si>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</si>
  <si>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</si>
  <si>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</si>
  <si>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</si>
  <si>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</si>
  <si>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</si>
  <si>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</si>
  <si>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</si>
  <si>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</si>
  <si>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</si>
  <si>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</si>
  <si>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</si>
  <si>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</si>
  <si>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</si>
  <si>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</si>
  <si>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</si>
  <si>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</si>
  <si>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</si>
  <si>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</si>
  <si>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</si>
  <si>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</si>
  <si>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</si>
  <si>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</si>
  <si>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</si>
  <si>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</si>
  <si>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</si>
  <si>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</si>
  <si>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</si>
  <si>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</si>
  <si>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</si>
  <si>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</si>
  <si>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</si>
  <si>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</si>
  <si>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</si>
  <si>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</si>
  <si>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</si>
  <si>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</si>
  <si>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</si>
  <si>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</si>
  <si>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</si>
  <si>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</si>
  <si>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</si>
  <si>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</si>
  <si>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</si>
  <si>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</si>
  <si>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</si>
  <si>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</si>
  <si>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</si>
  <si>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</si>
  <si>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</si>
  <si>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</si>
  <si>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</si>
  <si>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</si>
  <si>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</si>
  <si>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</si>
  <si>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</si>
  <si>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</si>
  <si>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</si>
  <si>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</si>
  <si>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</si>
  <si>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</si>
  <si>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</si>
  <si>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</si>
  <si>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</si>
  <si>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</si>
  <si>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</si>
  <si>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</si>
  <si>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</si>
  <si>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</si>
  <si>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</si>
  <si>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</si>
  <si>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</si>
  <si>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</si>
  <si>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</si>
  <si>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</si>
  <si>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</si>
  <si>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</si>
  <si>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</si>
  <si>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</si>
  <si>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</si>
  <si>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</si>
  <si>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</si>
  <si>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</si>
  <si>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</si>
  <si>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</si>
  <si>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</si>
  <si>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</si>
  <si>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</si>
  <si>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</si>
  <si>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</si>
  <si>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</si>
  <si>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</si>
  <si>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</si>
  <si>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</si>
  <si>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</si>
  <si>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</si>
  <si>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</si>
  <si>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</si>
  <si>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</si>
  <si>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</si>
  <si>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</si>
  <si>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</si>
  <si>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</si>
  <si>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</si>
  <si>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</si>
  <si>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</si>
  <si>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</si>
  <si>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</si>
  <si>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</si>
  <si>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</si>
  <si>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</si>
  <si>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</si>
  <si>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</si>
  <si>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</si>
  <si>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</si>
  <si>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</si>
  <si>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</si>
  <si>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</si>
  <si>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</si>
  <si>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</si>
  <si>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</si>
  <si>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</si>
  <si>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</si>
  <si>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</si>
  <si>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</si>
  <si>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</si>
  <si>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</si>
  <si>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</si>
  <si>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</si>
  <si>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</si>
  <si>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</si>
  <si>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</si>
  <si>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</si>
  <si>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</si>
  <si>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</si>
  <si>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</si>
  <si>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</si>
  <si>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</si>
  <si>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</si>
  <si>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</si>
  <si>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</si>
  <si>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</si>
  <si>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</si>
  <si>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</si>
  <si>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</si>
  <si>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</si>
  <si>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</si>
  <si>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</si>
  <si>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</si>
  <si>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</si>
  <si>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</si>
  <si>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</si>
  <si>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</si>
  <si>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</si>
  <si>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</si>
  <si>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</si>
  <si>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</si>
  <si>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</si>
  <si>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</si>
  <si>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</si>
  <si>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</si>
  <si>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</si>
  <si>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</si>
  <si>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</si>
  <si>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</si>
  <si>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</si>
  <si>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</si>
  <si>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</si>
  <si>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</si>
  <si>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</si>
  <si>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</si>
  <si>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</si>
  <si>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</si>
  <si>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</si>
  <si>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</si>
  <si>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</si>
  <si>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</si>
  <si>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</si>
  <si>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</si>
  <si>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</si>
  <si>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</si>
  <si>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</si>
  <si>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</si>
  <si>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</si>
  <si>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</si>
  <si>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</si>
  <si>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</si>
  <si>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</si>
  <si>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</si>
  <si>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</si>
  <si>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</si>
  <si>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</si>
  <si>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</si>
  <si>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</si>
  <si>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</si>
  <si>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</si>
  <si>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</si>
  <si>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</si>
  <si>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</si>
  <si>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</si>
  <si>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</si>
  <si>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</si>
  <si>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</si>
  <si>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</si>
  <si>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</si>
  <si>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</si>
  <si>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</si>
  <si>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</si>
  <si>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</si>
  <si>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</si>
  <si>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</si>
  <si>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</si>
  <si>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</si>
  <si>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</si>
  <si>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</si>
  <si>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</si>
  <si>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</si>
  <si>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</si>
  <si>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</si>
  <si>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</si>
  <si>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</si>
  <si>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</si>
  <si>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</si>
  <si>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</si>
  <si>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</si>
  <si>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</si>
  <si>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</si>
  <si>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</si>
  <si>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</si>
  <si>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</si>
  <si>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</si>
  <si>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</si>
  <si>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</si>
  <si>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</si>
  <si>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</si>
  <si>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</si>
  <si>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</si>
  <si>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</si>
  <si>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</si>
  <si>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</si>
  <si>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</si>
  <si>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</si>
  <si>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</si>
  <si>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</si>
  <si>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</si>
  <si>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</si>
  <si>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</si>
  <si>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</si>
  <si>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</si>
  <si>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</si>
  <si>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</si>
  <si>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</si>
  <si>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</si>
  <si>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</si>
  <si>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</si>
  <si>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</si>
  <si>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</si>
  <si>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</si>
  <si>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</si>
  <si>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</si>
  <si>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</si>
  <si>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</si>
  <si>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</si>
  <si>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</si>
  <si>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</si>
  <si>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</si>
  <si>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</si>
  <si>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</si>
  <si>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</si>
  <si>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</si>
  <si>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</si>
  <si>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</si>
  <si>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</si>
  <si>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</si>
  <si>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</si>
  <si>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</si>
  <si>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</si>
  <si>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</si>
  <si>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</si>
  <si>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</si>
  <si>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</si>
  <si>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</si>
  <si>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</si>
  <si>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</si>
  <si>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</si>
  <si>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</si>
  <si>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</si>
  <si>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</si>
  <si>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</si>
  <si>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</si>
  <si>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</si>
  <si>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</si>
  <si>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</si>
  <si>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</si>
  <si>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</si>
  <si>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</si>
  <si>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</si>
  <si>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</si>
  <si>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</si>
  <si>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</si>
  <si>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</si>
  <si>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</si>
  <si>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</si>
  <si>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</si>
  <si>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</si>
  <si>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</si>
  <si>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</si>
  <si>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</si>
  <si>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</si>
  <si>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</si>
  <si>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</si>
  <si>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</si>
  <si>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</si>
  <si>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</si>
  <si>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</si>
  <si>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</si>
  <si>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</si>
  <si>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</si>
  <si>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</si>
  <si>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</si>
  <si>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</si>
  <si>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</si>
  <si>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</si>
  <si>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</si>
  <si>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</si>
  <si>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</si>
  <si>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</si>
  <si>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</si>
  <si>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</si>
  <si>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</si>
  <si>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</si>
  <si>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</si>
  <si>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</si>
  <si>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</si>
  <si>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</si>
  <si>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</si>
  <si>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</si>
  <si>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</si>
  <si>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</si>
  <si>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</si>
  <si>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</si>
  <si>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</si>
  <si>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</si>
  <si>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</si>
  <si>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</si>
  <si>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</si>
  <si>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</si>
  <si>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</si>
  <si>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</si>
  <si>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</si>
  <si>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</si>
  <si>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</si>
  <si>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</si>
  <si>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</si>
  <si>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</si>
  <si>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</si>
  <si>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</si>
  <si>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</si>
  <si>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</si>
  <si>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</si>
  <si>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</si>
  <si>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</si>
  <si>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</si>
  <si>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</si>
  <si>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</si>
  <si>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</si>
  <si>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</si>
  <si>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</si>
  <si>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</si>
  <si>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</si>
  <si>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</si>
  <si>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</si>
  <si>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</si>
  <si>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</si>
  <si>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</si>
  <si>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</si>
  <si>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</si>
  <si>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</si>
  <si>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</si>
  <si>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</si>
  <si>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</si>
  <si>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</si>
  <si>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</si>
  <si>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</si>
  <si>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</si>
  <si>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</si>
  <si>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</si>
  <si>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</si>
  <si>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</si>
  <si>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</si>
  <si>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</si>
  <si>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</si>
  <si>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</si>
  <si>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</si>
  <si>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</si>
  <si>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</si>
  <si>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</si>
  <si>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</si>
  <si>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</si>
  <si>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</si>
  <si>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</si>
  <si>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</si>
  <si>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</si>
  <si>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</si>
  <si>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</si>
  <si>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</si>
  <si>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</si>
  <si>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</si>
  <si>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</si>
  <si>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</si>
  <si>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</si>
  <si>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</si>
  <si>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</si>
  <si>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</si>
  <si>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</si>
  <si>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</si>
  <si>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</si>
  <si>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</si>
  <si>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</si>
  <si>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</si>
  <si>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</si>
  <si>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</si>
  <si>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</si>
  <si>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</si>
  <si>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</si>
  <si>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</si>
  <si>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</si>
  <si>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</si>
  <si>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</si>
  <si>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</si>
  <si>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</si>
  <si>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</si>
  <si>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</si>
  <si>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</si>
  <si>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</si>
  <si>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</si>
  <si>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</si>
  <si>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</si>
  <si>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</si>
  <si>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</si>
  <si>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</si>
  <si>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</si>
  <si>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</si>
  <si>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</si>
  <si>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</si>
  <si>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</si>
  <si>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</si>
  <si>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</si>
  <si>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</si>
  <si>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</si>
  <si>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</si>
  <si>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</si>
  <si>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</si>
  <si>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</si>
  <si>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</si>
  <si>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</si>
  <si>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</si>
  <si>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</si>
  <si>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</si>
  <si>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</si>
  <si>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</si>
  <si>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</si>
  <si>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</si>
  <si>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</si>
  <si>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</si>
  <si>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</si>
  <si>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</si>
  <si>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</si>
  <si>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</si>
  <si>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</si>
  <si>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</si>
  <si>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</si>
  <si>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</si>
  <si>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</si>
  <si>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</si>
  <si>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</si>
  <si>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</si>
  <si>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</si>
  <si>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</si>
  <si>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</si>
  <si>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</si>
  <si>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</si>
  <si>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</si>
  <si>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</si>
  <si>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</si>
  <si>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</si>
  <si>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</si>
  <si>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</si>
  <si>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</si>
  <si>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</si>
  <si>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</si>
  <si>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</si>
  <si>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</si>
  <si>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</si>
  <si>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</si>
  <si>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</si>
  <si>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</si>
  <si>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</si>
  <si>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</si>
  <si>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</si>
  <si>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</si>
  <si>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</si>
  <si>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</si>
  <si>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</si>
  <si>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</si>
  <si>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</si>
  <si>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</si>
  <si>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</si>
  <si>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</si>
  <si>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</si>
  <si>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</si>
  <si>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</si>
  <si>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</si>
  <si>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</si>
  <si>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</si>
  <si>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</si>
  <si>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</si>
  <si>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</si>
  <si>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</si>
  <si>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</si>
  <si>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</si>
  <si>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</si>
  <si>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</si>
  <si>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</si>
  <si>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</si>
  <si>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</si>
  <si>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</si>
  <si>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</si>
  <si>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</si>
  <si>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</si>
  <si>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</si>
  <si>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</si>
  <si>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</si>
  <si>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</si>
  <si>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</si>
  <si>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</si>
  <si>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</si>
  <si>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</si>
  <si>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</si>
  <si>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</si>
  <si>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</si>
  <si>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</si>
  <si>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</si>
  <si>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</si>
  <si>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</si>
  <si>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</si>
  <si>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</si>
  <si>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</si>
  <si>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</si>
  <si>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</si>
  <si>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</si>
  <si>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</si>
  <si>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</si>
  <si>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</si>
  <si>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</si>
  <si>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</si>
  <si>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</si>
  <si>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</si>
  <si>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</si>
  <si>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</si>
  <si>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</si>
  <si>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</si>
  <si>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</si>
  <si>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</si>
  <si>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</si>
  <si>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</si>
  <si>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</si>
  <si>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</si>
  <si>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</si>
  <si>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</si>
  <si>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</si>
  <si>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</si>
  <si>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</si>
  <si>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</si>
  <si>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</si>
  <si>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</si>
  <si>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</si>
  <si>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</si>
  <si>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</si>
  <si>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</si>
  <si>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</si>
  <si>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</si>
  <si>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</si>
  <si>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</si>
  <si>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</si>
  <si>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</si>
  <si>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</si>
  <si>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</si>
  <si>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</si>
  <si>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</si>
  <si>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</si>
  <si>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</si>
  <si>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</si>
  <si>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</si>
  <si>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</si>
  <si>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</si>
  <si>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</si>
  <si>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</si>
  <si>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</si>
  <si>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</si>
  <si>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</si>
  <si>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</si>
  <si>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</si>
  <si>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</si>
  <si>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</si>
  <si>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</si>
  <si>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</si>
  <si>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</si>
  <si>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</si>
  <si>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</si>
  <si>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</si>
  <si>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</si>
  <si>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</si>
  <si>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</si>
  <si>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</si>
  <si>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</si>
  <si>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</si>
  <si>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</si>
  <si>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</si>
  <si>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</si>
  <si>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</si>
  <si>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</si>
  <si>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</si>
  <si>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</si>
  <si>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</si>
  <si>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</si>
  <si>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</si>
  <si>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</si>
  <si>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</si>
  <si>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</si>
  <si>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</si>
  <si>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</si>
  <si>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</si>
  <si>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</si>
  <si>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</si>
  <si>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</si>
  <si>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</si>
  <si>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</si>
  <si>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</si>
  <si>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</si>
  <si>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</si>
  <si>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</si>
  <si>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</si>
  <si>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</si>
  <si>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</si>
  <si>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</si>
  <si>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</si>
  <si>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</si>
  <si>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</si>
  <si>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</si>
  <si>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</si>
  <si>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</si>
  <si>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</si>
  <si>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</si>
  <si>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</si>
  <si>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</si>
  <si>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</si>
  <si>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</si>
  <si>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</si>
  <si>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</si>
  <si>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</si>
  <si>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</si>
  <si>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</si>
  <si>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</si>
  <si>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</si>
  <si>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</si>
  <si>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</si>
  <si>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</si>
  <si>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</si>
  <si>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</si>
  <si>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</si>
  <si>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</si>
  <si>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</si>
  <si>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</si>
  <si>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</si>
  <si>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</si>
  <si>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</si>
  <si>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</si>
  <si>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</si>
  <si>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</si>
  <si>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</si>
  <si>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</si>
  <si>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</si>
  <si>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</si>
  <si>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</si>
  <si>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</si>
  <si>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</si>
  <si>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</si>
  <si>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</si>
  <si>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</si>
  <si>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</si>
  <si>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</si>
  <si>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</si>
  <si>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</si>
  <si>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</si>
  <si>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</si>
  <si>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</si>
  <si>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</si>
  <si>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</si>
  <si>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</si>
  <si>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</si>
  <si>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</si>
  <si>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</si>
  <si>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</si>
  <si>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</si>
  <si>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</si>
  <si>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</si>
  <si>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</si>
  <si>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</si>
  <si>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</si>
  <si>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</si>
  <si>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</si>
  <si>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</si>
  <si>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</si>
  <si>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</si>
  <si>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</si>
  <si>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</si>
  <si>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</si>
  <si>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</si>
  <si>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</si>
  <si>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</si>
  <si>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</si>
  <si>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</si>
  <si>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</si>
  <si>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</si>
  <si>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</si>
  <si>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</si>
  <si>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</si>
  <si>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</si>
  <si>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</si>
  <si>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</si>
  <si>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</si>
  <si>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</si>
  <si>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</si>
  <si>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</si>
  <si>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</si>
  <si>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</si>
  <si>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</si>
  <si>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</si>
  <si>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</si>
  <si>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</si>
  <si>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</si>
  <si>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</si>
  <si>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</si>
  <si>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</si>
  <si>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</si>
  <si>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</si>
  <si>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</si>
  <si>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</si>
  <si>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</si>
  <si>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</si>
  <si>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</si>
  <si>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</si>
  <si>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</si>
  <si>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</si>
  <si>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</si>
  <si>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</si>
  <si>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</si>
  <si>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</si>
  <si>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</si>
  <si>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</si>
  <si>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</si>
  <si>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</si>
  <si>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</si>
  <si>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</si>
  <si>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</si>
  <si>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</si>
  <si>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</si>
  <si>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</si>
  <si>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</si>
  <si>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</si>
  <si>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</si>
  <si>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</si>
  <si>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</si>
  <si>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</si>
  <si>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</si>
  <si>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</si>
  <si>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</si>
  <si>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</si>
  <si>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</si>
  <si>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</si>
  <si>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</si>
  <si>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</si>
  <si>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</si>
  <si>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</si>
  <si>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</si>
  <si>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</si>
  <si>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</si>
  <si>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</si>
  <si>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</si>
  <si>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</si>
  <si>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</si>
  <si>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</si>
  <si>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</si>
  <si>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</si>
  <si>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</si>
  <si>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</si>
  <si>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</si>
  <si>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</si>
  <si>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</si>
  <si>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</si>
  <si>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</si>
  <si>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</si>
  <si>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</si>
  <si>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</si>
  <si>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</si>
  <si>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</si>
  <si>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</si>
  <si>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</si>
  <si>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</si>
  <si>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</si>
  <si>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</si>
  <si>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</si>
  <si>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</si>
  <si>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</si>
  <si>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</si>
  <si>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</si>
  <si>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</si>
  <si>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</si>
  <si>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</si>
  <si>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</si>
  <si>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</si>
  <si>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</si>
  <si>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</si>
  <si>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</si>
  <si>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</si>
  <si>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</si>
  <si>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</si>
  <si>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</si>
  <si>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</si>
  <si>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</si>
  <si>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</si>
  <si>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</si>
  <si>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</si>
  <si>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</si>
  <si>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</si>
  <si>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</si>
  <si>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</si>
  <si>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</si>
  <si>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</si>
  <si>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</si>
  <si>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</si>
  <si>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</si>
  <si>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</si>
  <si>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</si>
  <si>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</si>
  <si>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</si>
  <si>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</si>
  <si>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</si>
  <si>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</si>
  <si>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</si>
  <si>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</si>
  <si>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</si>
  <si>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</si>
  <si>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</si>
  <si>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</si>
  <si>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</si>
  <si>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</si>
  <si>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</si>
  <si>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</si>
  <si>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</si>
  <si>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</si>
  <si>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</si>
  <si>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</si>
  <si>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</si>
  <si>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</si>
  <si>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</si>
  <si>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</si>
  <si>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</si>
  <si>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</si>
  <si>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</si>
  <si>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</si>
  <si>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</si>
  <si>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</si>
  <si>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</si>
  <si>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</si>
  <si>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</si>
  <si>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</si>
  <si>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</si>
  <si>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</si>
  <si>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</si>
  <si>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</si>
  <si>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</si>
  <si>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</si>
  <si>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</si>
  <si>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</si>
  <si>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</si>
  <si>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</si>
  <si>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</si>
  <si>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</si>
  <si>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</si>
  <si>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</si>
  <si>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</si>
  <si>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</si>
  <si>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</si>
  <si>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</si>
  <si>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</si>
  <si>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</si>
  <si>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</si>
  <si>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</si>
  <si>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</si>
  <si>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</si>
  <si>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</si>
  <si>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</si>
  <si>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</si>
  <si>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</si>
  <si>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</si>
  <si>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</si>
  <si>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</si>
  <si>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</si>
  <si>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</si>
  <si>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</si>
  <si>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</si>
  <si>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</si>
  <si>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</si>
  <si>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</si>
  <si>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</si>
  <si>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</si>
  <si>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</si>
  <si>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</si>
  <si>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</si>
  <si>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</si>
  <si>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</si>
  <si>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</si>
  <si>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</si>
  <si>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</si>
  <si>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</si>
  <si>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</si>
  <si>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</si>
  <si>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</si>
  <si>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</si>
  <si>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</si>
  <si>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</si>
  <si>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</si>
  <si>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</si>
  <si>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</si>
  <si>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</si>
  <si>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</si>
  <si>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</si>
  <si>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</si>
  <si>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</si>
  <si>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</si>
  <si>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</si>
  <si>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</si>
  <si>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</si>
  <si>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</si>
  <si>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</si>
  <si>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</si>
  <si>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</si>
  <si>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</si>
  <si>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</si>
  <si>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</si>
  <si>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</si>
  <si>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</si>
  <si>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</si>
  <si>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</si>
  <si>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</si>
  <si>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</si>
  <si>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</si>
  <si>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</si>
  <si>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</si>
  <si>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</si>
  <si>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</si>
  <si>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</si>
  <si>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</si>
  <si>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</si>
  <si>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</si>
  <si>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</si>
  <si>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</si>
  <si>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</si>
  <si>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</si>
  <si>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</si>
  <si>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</si>
  <si>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</si>
  <si>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</si>
  <si>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</si>
  <si>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</si>
  <si>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</si>
  <si>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</si>
  <si>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</si>
  <si>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</si>
  <si>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</si>
  <si>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</si>
  <si>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</si>
  <si>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</si>
  <si>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</si>
  <si>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</si>
  <si>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</si>
  <si>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</si>
  <si>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</si>
  <si>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</si>
  <si>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</si>
  <si>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</si>
  <si>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</si>
  <si>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</si>
  <si>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</si>
  <si>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</si>
  <si>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</si>
  <si>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</si>
  <si>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</si>
  <si>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</si>
  <si>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</si>
  <si>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</si>
  <si>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</si>
  <si>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</si>
  <si>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</si>
  <si>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</si>
  <si>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</si>
  <si>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</si>
  <si>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</si>
  <si>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</si>
  <si>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</si>
  <si>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</si>
  <si>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</si>
  <si>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</si>
  <si>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</si>
  <si>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</si>
  <si>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</si>
  <si>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</si>
  <si>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</si>
  <si>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</si>
  <si>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</si>
  <si>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</si>
  <si>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</si>
  <si>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</si>
  <si>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</si>
  <si>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</si>
  <si>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</si>
  <si>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</si>
  <si>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</si>
  <si>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</si>
  <si>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</si>
  <si>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</si>
  <si>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</si>
  <si>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</si>
  <si>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</si>
  <si>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</si>
  <si>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</si>
  <si>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</si>
  <si>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</si>
  <si>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</si>
  <si>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</si>
  <si>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</si>
  <si>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</si>
  <si>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</si>
  <si>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</si>
  <si>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</si>
  <si>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</si>
  <si>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</si>
  <si>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</si>
  <si>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</si>
  <si>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</si>
  <si>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</si>
  <si>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</si>
  <si>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</si>
  <si>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</si>
  <si>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</si>
  <si>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</si>
  <si>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</si>
  <si>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</si>
  <si>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</si>
  <si>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</si>
  <si>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</si>
  <si>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</si>
  <si>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</si>
  <si>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</si>
  <si>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</si>
  <si>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</si>
  <si>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</si>
  <si>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</si>
  <si>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</si>
  <si>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</si>
  <si>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</si>
  <si>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</si>
  <si>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</si>
  <si>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</si>
  <si>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</si>
  <si>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</si>
  <si>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</si>
  <si>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</si>
  <si>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</si>
  <si>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</si>
  <si>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</si>
  <si>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</si>
  <si>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</si>
  <si>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</si>
  <si>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</si>
  <si>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</si>
  <si>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</si>
  <si>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</si>
  <si>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</si>
  <si>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</si>
  <si>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</si>
  <si>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</si>
  <si>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</si>
  <si>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</si>
  <si>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</si>
  <si>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</si>
  <si>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</si>
  <si>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</si>
  <si>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</si>
  <si>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</si>
  <si>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</si>
  <si>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</si>
  <si>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</si>
  <si>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</si>
  <si>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</si>
  <si>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</si>
  <si>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</si>
  <si>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</si>
  <si>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</si>
  <si>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</si>
  <si>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</si>
  <si>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</si>
  <si>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</si>
  <si>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</si>
  <si>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</si>
  <si>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</si>
  <si>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</si>
  <si>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</si>
  <si>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</si>
  <si>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</si>
  <si>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</si>
  <si>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</si>
  <si>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</si>
  <si>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</si>
  <si>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</si>
  <si>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</si>
  <si>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</si>
  <si>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</si>
  <si>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</si>
  <si>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</si>
  <si>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</si>
  <si>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</si>
  <si>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</si>
  <si>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</si>
  <si>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</si>
  <si>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</si>
  <si>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</si>
  <si>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</si>
  <si>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</si>
  <si>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</si>
  <si>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</si>
  <si>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</si>
  <si>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</si>
  <si>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</si>
  <si>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</si>
  <si>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</si>
  <si>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</si>
  <si>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</si>
  <si>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</si>
  <si>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</si>
  <si>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</si>
  <si>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</si>
  <si>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</si>
  <si>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</si>
  <si>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</si>
  <si>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</si>
  <si>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</si>
  <si>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</si>
  <si>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</si>
  <si>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</si>
  <si>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</si>
  <si>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</si>
  <si>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</si>
  <si>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</si>
  <si>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</si>
  <si>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</si>
  <si>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</si>
  <si>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</si>
  <si>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</si>
  <si>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</si>
  <si>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</si>
  <si>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</si>
  <si>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</si>
  <si>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</si>
  <si>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</si>
  <si>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</si>
  <si>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</si>
  <si>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</si>
  <si>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</si>
  <si>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</si>
  <si>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</si>
  <si>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</si>
  <si>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</si>
  <si>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</si>
  <si>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</si>
  <si>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</si>
  <si>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</si>
  <si>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</si>
  <si>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</si>
  <si>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</si>
  <si>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</si>
  <si>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</si>
  <si>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</si>
  <si>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</si>
  <si>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</si>
  <si>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</si>
  <si>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</si>
  <si>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</si>
  <si>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</si>
  <si>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</si>
  <si>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</si>
  <si>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</si>
  <si>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</si>
  <si>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</si>
  <si>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</si>
  <si>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</si>
  <si>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</si>
  <si>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</si>
  <si>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</si>
  <si>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</si>
  <si>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</si>
  <si>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</si>
  <si>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</si>
  <si>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</si>
  <si>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</si>
  <si>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</si>
  <si>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</si>
  <si>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</si>
  <si>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</si>
  <si>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</si>
  <si>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</si>
  <si>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</si>
  <si>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</si>
  <si>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</si>
  <si>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</si>
  <si>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</si>
  <si>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</si>
  <si>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</si>
  <si>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</si>
  <si>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</si>
  <si>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</si>
  <si>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</si>
  <si>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</si>
  <si>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</si>
  <si>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</si>
  <si>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</si>
  <si>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</si>
  <si>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</si>
  <si>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</si>
  <si>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</si>
  <si>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</si>
  <si>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</si>
  <si>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</si>
  <si>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</si>
  <si>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</si>
  <si>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</si>
  <si>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</si>
  <si>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</si>
  <si>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</si>
  <si>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</si>
  <si>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</si>
  <si>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</si>
  <si>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</si>
  <si>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</si>
  <si>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</si>
  <si>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</si>
  <si>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</si>
  <si>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</si>
  <si>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</si>
  <si>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</si>
  <si>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</si>
  <si>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</si>
  <si>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</si>
  <si>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</si>
  <si>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</si>
  <si>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</si>
  <si>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</si>
  <si>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</si>
  <si>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</si>
  <si>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</si>
  <si>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</si>
  <si>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</si>
  <si>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</si>
  <si>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</si>
  <si>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</si>
  <si>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</si>
  <si>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</si>
  <si>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</si>
  <si>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</si>
  <si>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</si>
  <si>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</si>
  <si>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</si>
  <si>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</si>
  <si>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</si>
  <si>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</si>
  <si>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</si>
  <si>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</si>
  <si>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</si>
  <si>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</si>
  <si>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</si>
  <si>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</si>
  <si>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</si>
  <si>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</si>
  <si>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</si>
  <si>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</si>
  <si>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</si>
  <si>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</si>
  <si>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</si>
  <si>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</si>
  <si>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</si>
  <si>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</si>
  <si>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</si>
  <si>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</si>
  <si>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</si>
  <si>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</si>
  <si>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</si>
  <si>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</si>
  <si>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</si>
  <si>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</si>
  <si>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</si>
  <si>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</si>
  <si>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</si>
  <si>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</si>
  <si>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</si>
  <si>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</si>
  <si>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</si>
  <si>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</si>
  <si>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</si>
  <si>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</si>
  <si>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</si>
  <si>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</si>
  <si>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</si>
  <si>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</si>
  <si>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</si>
  <si>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</si>
  <si>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</si>
  <si>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</si>
  <si>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</si>
  <si>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</si>
  <si>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</si>
  <si>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</si>
  <si>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</si>
  <si>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</si>
  <si>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</si>
  <si>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</si>
  <si>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</si>
  <si>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</si>
  <si>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</si>
  <si>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</si>
  <si>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</si>
  <si>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</si>
  <si>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</si>
  <si>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</si>
  <si>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</si>
  <si>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</si>
  <si>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</si>
  <si>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</si>
  <si>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</si>
  <si>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</si>
  <si>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</si>
  <si>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</si>
  <si>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</si>
  <si>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</si>
  <si>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</si>
  <si>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</si>
  <si>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</si>
  <si>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</si>
  <si>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</si>
  <si>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</si>
  <si>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</si>
  <si>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</si>
  <si>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</si>
  <si>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</si>
  <si>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</si>
  <si>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</si>
  <si>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</si>
  <si>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</si>
  <si>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</si>
  <si>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</si>
  <si>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</si>
  <si>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</si>
  <si>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</si>
  <si>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</si>
  <si>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</si>
  <si>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</si>
  <si>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</si>
  <si>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</si>
  <si>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</si>
  <si>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</si>
  <si>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</si>
  <si>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</si>
  <si>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</si>
  <si>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</si>
  <si>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</si>
  <si>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</si>
  <si>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</si>
  <si>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</si>
  <si>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</si>
  <si>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</si>
  <si>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</si>
  <si>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</si>
  <si>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</si>
  <si>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</si>
  <si>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</si>
  <si>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</si>
  <si>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</si>
  <si>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</si>
  <si>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</si>
  <si>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</si>
  <si>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</si>
  <si>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</si>
  <si>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</si>
  <si>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</si>
  <si>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</si>
  <si>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</si>
  <si>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</si>
  <si>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</si>
  <si>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</si>
  <si>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</si>
  <si>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</si>
  <si>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</si>
  <si>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</si>
  <si>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</si>
  <si>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</si>
  <si>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</si>
  <si>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</si>
  <si>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</si>
  <si>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</si>
  <si>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</si>
  <si>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</si>
  <si>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</si>
  <si>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</si>
  <si>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</si>
  <si>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</si>
  <si>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</si>
  <si>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</si>
  <si>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</si>
  <si>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</si>
  <si>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</si>
  <si>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</si>
  <si>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</si>
  <si>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</si>
  <si>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</si>
  <si>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</si>
  <si>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</si>
  <si>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</si>
  <si>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</si>
  <si>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</si>
  <si>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</si>
  <si>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</si>
  <si>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</si>
  <si>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</si>
  <si>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</si>
  <si>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</si>
  <si>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</si>
  <si>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</si>
  <si>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</si>
  <si>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</si>
  <si>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</si>
  <si>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</si>
  <si>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</si>
  <si>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</si>
  <si>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</si>
  <si>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</si>
  <si>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</si>
  <si>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</si>
  <si>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</si>
  <si>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</si>
  <si>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</si>
  <si>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</si>
  <si>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</si>
  <si>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</si>
  <si>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</si>
  <si>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</si>
  <si>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</si>
  <si>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</si>
  <si>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</si>
  <si>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</si>
  <si>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</si>
  <si>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</si>
  <si>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</si>
  <si>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</si>
  <si>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</si>
  <si>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</si>
  <si>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</si>
  <si>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</si>
  <si>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</si>
  <si>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</si>
  <si>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</si>
  <si>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</si>
  <si>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</si>
  <si>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</si>
  <si>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</si>
  <si>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</si>
  <si>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</si>
  <si>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</si>
  <si>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</si>
  <si>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</si>
  <si>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</si>
  <si>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</si>
  <si>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</si>
  <si>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</si>
  <si>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</si>
  <si>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</si>
  <si>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</si>
  <si>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</si>
  <si>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</si>
  <si>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</si>
  <si>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</si>
  <si>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</si>
  <si>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</si>
  <si>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</si>
  <si>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</si>
  <si>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</si>
  <si>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</si>
  <si>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</si>
  <si>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</si>
  <si>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</si>
  <si>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</si>
  <si>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</si>
  <si>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</si>
  <si>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</si>
  <si>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</si>
  <si>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</si>
  <si>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</si>
  <si>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</si>
  <si>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</si>
  <si>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</si>
  <si>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</si>
  <si>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</si>
  <si>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</si>
  <si>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</si>
  <si>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</si>
  <si>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</si>
  <si>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</si>
  <si>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</si>
  <si>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</si>
  <si>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</si>
  <si>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</si>
  <si>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</si>
  <si>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</si>
  <si>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</si>
  <si>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</si>
  <si>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</si>
  <si>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</si>
  <si>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</si>
  <si>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</si>
  <si>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</si>
  <si>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</si>
  <si>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</si>
  <si>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</si>
  <si>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</si>
  <si>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</si>
  <si>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</si>
  <si>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</si>
  <si>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</si>
  <si>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</si>
  <si>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</si>
  <si>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</si>
  <si>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</si>
  <si>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</si>
  <si>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</si>
  <si>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</si>
  <si>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</si>
  <si>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</si>
  <si>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</si>
  <si>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</si>
  <si>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</si>
  <si>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</si>
  <si>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</si>
  <si>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</si>
  <si>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</si>
  <si>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</si>
  <si>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</si>
  <si>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</si>
  <si>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</si>
  <si>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</si>
  <si>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</si>
  <si>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</si>
  <si>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</si>
  <si>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</si>
  <si>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</si>
  <si>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</si>
  <si>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</si>
  <si>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</si>
  <si>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</si>
  <si>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</si>
  <si>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</si>
  <si>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</si>
  <si>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</si>
  <si>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</si>
  <si>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</si>
  <si>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</si>
  <si>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</si>
  <si>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</si>
  <si>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</si>
  <si>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</si>
  <si>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</si>
  <si>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</si>
  <si>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</si>
  <si>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</si>
  <si>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</si>
  <si>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</si>
  <si>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</si>
  <si>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</si>
  <si>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</si>
  <si>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</si>
  <si>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</si>
  <si>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</si>
  <si>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</si>
  <si>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</si>
  <si>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</si>
  <si>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</si>
  <si>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</si>
  <si>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</si>
  <si>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</si>
  <si>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</si>
  <si>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</si>
  <si>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</si>
  <si>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</si>
  <si>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</si>
  <si>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</si>
  <si>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</si>
  <si>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</si>
  <si>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</si>
  <si>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</si>
  <si>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</si>
  <si>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</si>
  <si>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</si>
  <si>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</si>
  <si>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</si>
  <si>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</si>
  <si>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</si>
  <si>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</si>
  <si>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</si>
  <si>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</si>
  <si>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</si>
  <si>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</si>
  <si>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</si>
  <si>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</si>
  <si>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</si>
  <si>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</si>
  <si>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</si>
  <si>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</si>
  <si>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</si>
  <si>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</si>
  <si>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</si>
  <si>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</si>
  <si>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</si>
  <si>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</si>
  <si>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</si>
  <si>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</si>
  <si>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</si>
  <si>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</si>
  <si>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</si>
  <si>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</si>
  <si>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</si>
  <si>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</si>
  <si>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</si>
  <si>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</si>
  <si>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</si>
  <si>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</si>
  <si>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</si>
  <si>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</si>
  <si>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</si>
  <si>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</si>
  <si>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</si>
  <si>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</si>
  <si>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</si>
  <si>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</si>
  <si>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</si>
  <si>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</si>
  <si>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</si>
  <si>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</si>
  <si>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</si>
  <si>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</si>
  <si>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</si>
  <si>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</si>
  <si>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</si>
  <si>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</si>
  <si>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</si>
  <si>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</si>
  <si>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</si>
  <si>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</si>
  <si>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</si>
  <si>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</si>
  <si>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</si>
  <si>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</si>
  <si>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</si>
  <si>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</si>
  <si>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</si>
  <si>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</si>
  <si>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</si>
  <si>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</si>
  <si>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</si>
  <si>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</si>
  <si>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</si>
  <si>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</si>
  <si>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</si>
  <si>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</si>
  <si>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</si>
  <si>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</si>
  <si>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</si>
  <si>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</si>
  <si>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</si>
  <si>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</si>
  <si>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</si>
  <si>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</si>
  <si>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</si>
  <si>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</si>
  <si>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</si>
  <si>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</si>
  <si>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</si>
  <si>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</si>
  <si>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</si>
  <si>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</si>
  <si>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</si>
  <si>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</si>
  <si>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</si>
  <si>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</si>
  <si>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</si>
  <si>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</si>
  <si>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</si>
  <si>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</si>
  <si>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</si>
  <si>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</si>
  <si>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</si>
  <si>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</si>
  <si>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</si>
  <si>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</si>
  <si>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</si>
  <si>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</si>
  <si>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</si>
  <si>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</si>
  <si>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</si>
  <si>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</si>
  <si>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</si>
  <si>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</si>
  <si>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</si>
  <si>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</si>
  <si>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</si>
  <si>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</si>
  <si>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</si>
  <si>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</si>
  <si>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</si>
  <si>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</si>
  <si>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</si>
  <si>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</si>
  <si>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</si>
  <si>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</si>
  <si>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</si>
  <si>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</si>
  <si>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</si>
  <si>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</si>
  <si>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</si>
  <si>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</si>
  <si>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</si>
  <si>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</si>
  <si>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</si>
  <si>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</si>
  <si>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</si>
  <si>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</si>
  <si>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</si>
  <si>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</si>
  <si>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</si>
  <si>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</si>
  <si>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</si>
  <si>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</si>
  <si>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</si>
  <si>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</si>
  <si>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</si>
  <si>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</si>
  <si>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</si>
  <si>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</si>
  <si>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</si>
  <si>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</si>
  <si>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</si>
  <si>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</si>
  <si>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</si>
  <si>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</si>
  <si>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</si>
  <si>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</si>
  <si>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</si>
  <si>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</si>
  <si>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</si>
  <si>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</si>
  <si>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</si>
  <si>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</si>
  <si>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</si>
  <si>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</si>
  <si>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</si>
  <si>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</si>
  <si>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</si>
  <si>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</si>
  <si>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</si>
  <si>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</si>
  <si>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</si>
  <si>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</si>
  <si>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</si>
  <si>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</si>
  <si>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</si>
  <si>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</si>
  <si>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</si>
  <si>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</si>
  <si>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</si>
  <si>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</si>
  <si>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</si>
  <si>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</si>
  <si>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</si>
  <si>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</si>
  <si>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</si>
  <si>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</si>
  <si>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</si>
  <si>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</si>
  <si>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</si>
  <si>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</si>
  <si>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</si>
  <si>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</si>
  <si>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</si>
  <si>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</si>
  <si>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</si>
  <si>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</si>
  <si>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</si>
  <si>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</si>
  <si>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</si>
  <si>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</si>
  <si>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</si>
  <si>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</si>
  <si>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</si>
  <si>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</si>
  <si>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</si>
  <si>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</si>
  <si>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</si>
  <si>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</si>
  <si>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</si>
  <si>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</si>
  <si>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</si>
  <si>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</si>
  <si>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</si>
  <si>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</si>
  <si>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</si>
  <si>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</si>
  <si>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</si>
  <si>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</si>
  <si>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</si>
  <si>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</si>
  <si>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</si>
  <si>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</si>
  <si>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</si>
  <si>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</si>
  <si>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</si>
  <si>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</si>
  <si>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</si>
  <si>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</si>
  <si>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</si>
  <si>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</si>
  <si>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</si>
  <si>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</si>
  <si>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</si>
  <si>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</si>
  <si>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</si>
  <si>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</si>
  <si>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</si>
  <si>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</si>
  <si>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</si>
  <si>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</si>
  <si>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</si>
  <si>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</si>
  <si>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</si>
  <si>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</si>
  <si>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</si>
  <si>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</si>
  <si>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</si>
  <si>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</si>
  <si>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</si>
  <si>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</si>
  <si>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</si>
  <si>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</si>
  <si>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</si>
  <si>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</si>
  <si>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</si>
  <si>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</si>
  <si>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</si>
  <si>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</si>
  <si>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</si>
  <si>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</si>
  <si>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</si>
  <si>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</si>
  <si>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</si>
  <si>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</si>
  <si>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</si>
  <si>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</si>
  <si>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</si>
  <si>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</si>
  <si>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</si>
  <si>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</si>
  <si>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</si>
  <si>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</si>
  <si>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</si>
  <si>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</si>
  <si>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</si>
  <si>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</si>
  <si>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</si>
  <si>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</si>
  <si>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</si>
  <si>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</si>
  <si>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</si>
  <si>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</si>
  <si>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</si>
  <si>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</si>
  <si>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</si>
  <si>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</si>
  <si>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</si>
  <si>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</si>
  <si>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</si>
  <si>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</si>
  <si>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</si>
  <si>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</si>
  <si>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</si>
  <si>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</si>
  <si>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</si>
  <si>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</si>
  <si>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</si>
  <si>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</si>
  <si>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</si>
  <si>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</si>
  <si>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</si>
  <si>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</si>
  <si>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</si>
  <si>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</si>
  <si>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</si>
  <si>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</si>
  <si>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</si>
  <si>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</si>
  <si>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</si>
  <si>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</si>
  <si>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</si>
  <si>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</si>
  <si>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</si>
  <si>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</si>
  <si>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</si>
  <si>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</si>
  <si>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</si>
  <si>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</si>
  <si>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</si>
  <si>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</si>
  <si>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</si>
  <si>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</si>
  <si>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</si>
  <si>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</si>
  <si>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</si>
  <si>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</si>
  <si>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</si>
  <si>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</si>
  <si>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</si>
  <si>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</si>
  <si>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</si>
  <si>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</si>
  <si>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</si>
  <si>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</si>
  <si>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</si>
  <si>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</si>
  <si>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</si>
  <si>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</si>
  <si>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</si>
  <si>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</si>
  <si>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</si>
  <si>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</si>
  <si>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</si>
  <si>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</si>
  <si>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</si>
  <si>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</si>
  <si>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</si>
  <si>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</si>
  <si>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</si>
  <si>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</si>
  <si>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</si>
  <si>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</si>
  <si>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</si>
  <si>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</si>
  <si>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</si>
  <si>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</si>
  <si>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</si>
  <si>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</si>
  <si>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</si>
  <si>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</si>
  <si>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</si>
  <si>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</si>
  <si>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</si>
  <si>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</si>
  <si>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</si>
  <si>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</si>
  <si>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</si>
  <si>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</si>
  <si>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</si>
  <si>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</si>
  <si>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</si>
  <si>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</si>
  <si>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</si>
  <si>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</si>
  <si>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</si>
  <si>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</si>
  <si>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</si>
  <si>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</si>
  <si>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</si>
  <si>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</si>
  <si>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</si>
  <si>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</si>
  <si>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</si>
  <si>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</si>
  <si>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</si>
  <si>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</si>
  <si>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</si>
  <si>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</si>
  <si>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</si>
  <si>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</si>
  <si>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</si>
  <si>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</si>
  <si>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</si>
  <si>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</si>
  <si>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</si>
  <si>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</si>
  <si>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</si>
  <si>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</si>
  <si>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</si>
  <si>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</si>
  <si>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</si>
  <si>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</si>
  <si>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</si>
  <si>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</si>
  <si>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</si>
  <si>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</si>
  <si>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</si>
  <si>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</si>
  <si>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</si>
  <si>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</si>
  <si>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</si>
  <si>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</si>
  <si>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</si>
  <si>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</si>
  <si>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</si>
  <si>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</si>
  <si>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</si>
  <si>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</si>
  <si>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</si>
  <si>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</si>
  <si>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</si>
  <si>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</si>
  <si>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</si>
  <si>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</si>
  <si>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</si>
  <si>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</si>
  <si>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</si>
  <si>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</si>
  <si>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</si>
  <si>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</si>
  <si>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</si>
  <si>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</si>
  <si>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</si>
  <si>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</si>
  <si>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</si>
  <si>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</si>
  <si>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</si>
  <si>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</si>
  <si>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</si>
  <si>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</si>
  <si>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</si>
  <si>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</si>
  <si>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</si>
  <si>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</si>
  <si>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</si>
  <si>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</si>
  <si>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</si>
  <si>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</si>
  <si>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</si>
  <si>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</si>
  <si>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</si>
  <si>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</si>
  <si>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</si>
  <si>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</si>
  <si>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</si>
  <si>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</si>
  <si>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</si>
  <si>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</si>
  <si>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</si>
  <si>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</si>
  <si>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</si>
  <si>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</si>
  <si>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</si>
  <si>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</si>
  <si>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</si>
  <si>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</si>
  <si>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</si>
  <si>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</si>
  <si>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</si>
  <si>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</si>
  <si>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</si>
  <si>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</si>
  <si>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</si>
  <si>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</si>
  <si>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</si>
  <si>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</si>
  <si>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</si>
  <si>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</si>
  <si>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</si>
  <si>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</si>
  <si>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</si>
  <si>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</si>
  <si>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</si>
  <si>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</si>
  <si>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</si>
  <si>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</si>
  <si>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</si>
  <si>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</si>
  <si>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</si>
  <si>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</si>
  <si>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</si>
  <si>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</si>
  <si>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</si>
  <si>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</si>
  <si>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</si>
  <si>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</si>
  <si>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</si>
  <si>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</si>
  <si>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</si>
  <si>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</si>
  <si>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</si>
  <si>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</si>
  <si>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</si>
  <si>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</si>
  <si>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</si>
  <si>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</si>
  <si>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</si>
  <si>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</si>
  <si>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</si>
  <si>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</si>
  <si>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</si>
  <si>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</si>
  <si>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</si>
  <si>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</si>
  <si>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</si>
  <si>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</si>
  <si>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</si>
  <si>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</si>
  <si>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</si>
  <si>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</si>
  <si>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</si>
  <si>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</si>
  <si>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</si>
  <si>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</si>
  <si>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</si>
  <si>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</si>
  <si>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</si>
  <si>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</si>
  <si>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</si>
  <si>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</si>
  <si>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</si>
  <si>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</si>
  <si>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</si>
  <si>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</si>
  <si>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</si>
  <si>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</si>
  <si>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</si>
  <si>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</si>
  <si>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</si>
  <si>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</si>
  <si>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</si>
  <si>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</si>
  <si>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</si>
  <si>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</si>
  <si>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</si>
  <si>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</si>
  <si>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</si>
  <si>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</si>
  <si>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</si>
  <si>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</si>
  <si>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</si>
  <si>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</si>
  <si>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</si>
  <si>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</si>
  <si>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</si>
  <si>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</si>
  <si>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</si>
  <si>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</si>
  <si>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</si>
  <si>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</si>
  <si>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</si>
  <si>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</si>
  <si>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</si>
  <si>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</si>
  <si>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</si>
  <si>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</si>
  <si>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</si>
  <si>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</si>
  <si>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</si>
  <si>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</si>
  <si>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</si>
  <si>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</si>
  <si>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</si>
  <si>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</si>
  <si>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</si>
  <si>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</si>
  <si>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</si>
  <si>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</si>
  <si>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</si>
  <si>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</si>
  <si>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</si>
  <si>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</si>
  <si>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</si>
  <si>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</si>
  <si>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</si>
  <si>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</si>
  <si>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</si>
  <si>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</si>
  <si>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</si>
  <si>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</si>
  <si>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</si>
  <si>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</si>
  <si>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</si>
  <si>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</si>
  <si>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</si>
  <si>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</si>
  <si>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</si>
  <si>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</si>
  <si>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</si>
  <si>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</si>
  <si>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</si>
  <si>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</si>
  <si>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</si>
  <si>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</si>
  <si>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</si>
  <si>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</si>
  <si>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</si>
  <si>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</si>
  <si>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</si>
  <si>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</si>
  <si>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</si>
  <si>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</si>
  <si>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</si>
  <si>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</si>
  <si>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</si>
  <si>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</si>
  <si>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</si>
  <si>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</si>
  <si>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</si>
  <si>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</si>
  <si>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</si>
  <si>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</si>
  <si>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</si>
  <si>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</si>
  <si>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</si>
  <si>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</si>
  <si>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</si>
  <si>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</si>
  <si>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</si>
  <si>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</si>
  <si>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</si>
  <si>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</si>
  <si>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</si>
  <si>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</si>
  <si>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</si>
  <si>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</si>
  <si>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</si>
  <si>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</si>
  <si>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</si>
  <si>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</si>
  <si>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</si>
  <si>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</si>
  <si>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</si>
  <si>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</si>
  <si>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</si>
  <si>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</si>
  <si>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</si>
  <si>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</si>
  <si>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</si>
  <si>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</si>
  <si>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</si>
  <si>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</si>
  <si>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</si>
  <si>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</si>
  <si>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</si>
  <si>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</si>
  <si>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</si>
  <si>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</si>
  <si>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</si>
  <si>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</si>
  <si>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</si>
  <si>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</si>
  <si>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</si>
  <si>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</si>
  <si>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</si>
  <si>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</si>
  <si>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</si>
  <si>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</si>
  <si>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</si>
  <si>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</si>
  <si>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</si>
  <si>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</si>
  <si>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</si>
  <si>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</si>
  <si>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</si>
  <si>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</si>
  <si>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</si>
  <si>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</si>
  <si>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</si>
  <si>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</si>
  <si>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</si>
  <si>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</si>
  <si>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</si>
  <si>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</si>
  <si>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</si>
  <si>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</si>
  <si>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</si>
  <si>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</si>
  <si>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</si>
  <si>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</si>
  <si>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</si>
  <si>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</si>
  <si>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</si>
  <si>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</si>
  <si>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</si>
  <si>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</si>
  <si>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</si>
  <si>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</si>
  <si>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</si>
  <si>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</si>
  <si>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</si>
  <si>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</si>
  <si>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</si>
  <si>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</si>
  <si>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</si>
  <si>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</si>
  <si>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</si>
  <si>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</si>
  <si>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</si>
  <si>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</si>
  <si>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</si>
  <si>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</si>
  <si>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</si>
  <si>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</si>
  <si>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</si>
  <si>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</si>
  <si>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</si>
  <si>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</si>
  <si>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</si>
  <si>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</si>
  <si>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</si>
  <si>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</si>
  <si>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</si>
  <si>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</si>
  <si>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</si>
  <si>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</si>
  <si>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</si>
  <si>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</si>
  <si>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</si>
  <si>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</si>
  <si>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</si>
  <si>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</si>
  <si>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</si>
  <si>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</si>
  <si>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</si>
  <si>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</si>
  <si>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</si>
  <si>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</si>
  <si>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</si>
  <si>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</si>
  <si>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</si>
  <si>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</si>
  <si>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</si>
  <si>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</si>
  <si>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</si>
  <si>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</si>
  <si>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</si>
  <si>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</si>
  <si>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</si>
  <si>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</si>
  <si>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</si>
  <si>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</si>
  <si>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</si>
  <si>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</si>
  <si>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</si>
  <si>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</si>
  <si>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</si>
  <si>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</si>
  <si>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</si>
  <si>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</si>
  <si>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</si>
  <si>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</si>
  <si>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</si>
  <si>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</si>
  <si>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</si>
  <si>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</si>
  <si>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</si>
  <si>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</si>
  <si>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</si>
  <si>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</si>
  <si>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</si>
  <si>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</si>
  <si>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</si>
  <si>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</si>
  <si>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</si>
  <si>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</si>
  <si>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</si>
  <si>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</si>
  <si>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</si>
  <si>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</si>
  <si>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</si>
  <si>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</si>
  <si>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</si>
  <si>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</si>
  <si>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</si>
  <si>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</si>
  <si>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</si>
  <si>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</si>
  <si>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</si>
  <si>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</si>
  <si>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</si>
  <si>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</si>
  <si>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</si>
  <si>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</si>
  <si>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</si>
  <si>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</si>
  <si>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</si>
  <si>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</si>
  <si>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</si>
  <si>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</si>
  <si>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</si>
  <si>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</si>
  <si>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</si>
  <si>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</si>
  <si>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</si>
  <si>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</si>
  <si>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</si>
  <si>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</si>
  <si>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</si>
  <si>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</si>
  <si>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</si>
  <si>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</si>
  <si>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</si>
  <si>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</si>
  <si>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</si>
  <si>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</si>
  <si>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</si>
  <si>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</si>
  <si>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</si>
  <si>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</si>
  <si>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</si>
  <si>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</si>
  <si>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</si>
  <si>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</si>
  <si>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</si>
  <si>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</si>
  <si>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</si>
  <si>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</si>
  <si>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</si>
  <si>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</si>
  <si>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</si>
  <si>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</si>
  <si>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</si>
  <si>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</si>
  <si>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</si>
  <si>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</si>
  <si>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</si>
  <si>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</si>
  <si>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</si>
  <si>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</si>
  <si>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</si>
  <si>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</si>
  <si>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</si>
  <si>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</si>
  <si>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</si>
  <si>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</si>
  <si>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</si>
  <si>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</si>
  <si>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</si>
  <si>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</si>
  <si>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</si>
  <si>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</si>
  <si>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</si>
  <si>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</si>
  <si>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</si>
  <si>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</si>
  <si>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</si>
  <si>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</si>
  <si>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</si>
  <si>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</si>
  <si>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</si>
  <si>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</si>
  <si>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</si>
  <si>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</si>
  <si>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</si>
  <si>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</si>
  <si>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</si>
  <si>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</si>
  <si>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</si>
  <si>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</si>
  <si>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</si>
  <si>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</si>
  <si>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</si>
  <si>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</si>
  <si>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</si>
  <si>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</si>
  <si>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</si>
  <si>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</si>
  <si>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</si>
  <si>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</si>
  <si>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</si>
  <si>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</si>
  <si>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</si>
  <si>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</si>
  <si>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</si>
  <si>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</si>
  <si>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</si>
  <si>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</si>
  <si>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</si>
  <si>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</si>
  <si>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</si>
  <si>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</si>
  <si>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</si>
  <si>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</si>
  <si>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</si>
  <si>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</si>
  <si>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</si>
  <si>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</si>
  <si>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</si>
  <si>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</si>
  <si>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</si>
  <si>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</si>
  <si>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</si>
  <si>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</si>
  <si>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</si>
  <si>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</si>
  <si>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</si>
  <si>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</si>
  <si>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</si>
  <si>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</si>
  <si>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</si>
  <si>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</si>
  <si>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</si>
  <si>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</si>
  <si>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</si>
  <si>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</si>
  <si>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</si>
  <si>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</si>
  <si>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</si>
  <si>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</si>
  <si>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</si>
  <si>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</si>
  <si>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</si>
  <si>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</si>
  <si>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</si>
  <si>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</si>
  <si>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</si>
  <si>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</si>
  <si>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</si>
  <si>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</si>
  <si>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</si>
  <si>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</si>
  <si>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</si>
  <si>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</si>
  <si>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</si>
  <si>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</si>
  <si>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</si>
  <si>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</si>
  <si>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</si>
  <si>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</si>
  <si>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</si>
  <si>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</si>
  <si>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</si>
  <si>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</si>
  <si>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</si>
  <si>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</si>
  <si>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</si>
  <si>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</si>
  <si>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</si>
  <si>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</si>
  <si>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</si>
  <si>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</si>
  <si>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</si>
  <si>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</si>
  <si>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</si>
  <si>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</si>
  <si>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</si>
  <si>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</si>
  <si>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</si>
  <si>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</si>
  <si>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</si>
  <si>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</si>
  <si>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</si>
  <si>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</si>
  <si>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</si>
  <si>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</si>
  <si>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</si>
  <si>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</si>
  <si>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</si>
  <si>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</si>
  <si>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</si>
  <si>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</si>
  <si>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</si>
  <si>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</si>
  <si>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</si>
  <si>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</si>
  <si>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</si>
  <si>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</si>
  <si>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</si>
  <si>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</si>
  <si>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</si>
  <si>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</si>
  <si>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</si>
  <si>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</si>
  <si>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</si>
  <si>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</si>
  <si>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</si>
  <si>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</si>
  <si>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</si>
  <si>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</si>
  <si>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</si>
  <si>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</si>
  <si>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</si>
  <si>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</si>
  <si>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</si>
  <si>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</si>
  <si>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</si>
  <si>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</si>
  <si>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</si>
  <si>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</si>
  <si>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</si>
  <si>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</si>
  <si>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</si>
  <si>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</si>
  <si>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</si>
  <si>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</si>
  <si>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</si>
  <si>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</si>
  <si>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</si>
  <si>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</si>
  <si>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</si>
  <si>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</si>
  <si>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</si>
  <si>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</si>
  <si>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</si>
  <si>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</si>
  <si>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</si>
  <si>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</si>
  <si>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</si>
  <si>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</si>
  <si>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</si>
  <si>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</si>
  <si>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</si>
  <si>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</si>
  <si>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</si>
  <si>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</si>
  <si>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</si>
  <si>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</si>
  <si>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</si>
  <si>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</si>
  <si>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</si>
  <si>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</si>
  <si>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</si>
  <si>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</si>
  <si>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</si>
  <si>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</si>
  <si>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</si>
  <si>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</si>
  <si>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</si>
  <si>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</si>
  <si>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</si>
  <si>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</si>
  <si>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</si>
  <si>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</si>
  <si>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</si>
  <si>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</si>
  <si>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</si>
  <si>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</si>
  <si>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</si>
  <si>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</si>
  <si>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</si>
  <si>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</si>
  <si>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</si>
  <si>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</si>
  <si>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</si>
  <si>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</si>
  <si>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</si>
  <si>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</si>
  <si>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</si>
  <si>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</si>
  <si>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</si>
  <si>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</si>
  <si>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</si>
  <si>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</si>
  <si>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</si>
  <si>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</si>
  <si>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</si>
  <si>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</si>
  <si>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</si>
  <si>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</si>
  <si>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</si>
  <si>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</si>
  <si>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</si>
  <si>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</si>
  <si>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</si>
  <si>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</si>
  <si>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</si>
  <si>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</si>
  <si>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</si>
  <si>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</si>
  <si>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</si>
  <si>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</si>
  <si>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</si>
  <si>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</si>
  <si>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</si>
  <si>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</si>
  <si>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</si>
  <si>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</si>
  <si>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</si>
  <si>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</si>
  <si>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</si>
  <si>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</si>
  <si>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</si>
  <si>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</si>
  <si>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</si>
  <si>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</si>
  <si>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</si>
  <si>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</si>
  <si>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</si>
  <si>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</si>
  <si>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</si>
  <si>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</si>
  <si>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</si>
  <si>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</si>
  <si>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</si>
  <si>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</si>
  <si>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</si>
  <si>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</si>
  <si>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</si>
  <si>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</si>
  <si>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</si>
  <si>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</si>
  <si>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</si>
  <si>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</si>
  <si>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</si>
  <si>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</si>
  <si>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</si>
  <si>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</si>
  <si>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</si>
  <si>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</si>
  <si>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</si>
  <si>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</si>
  <si>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</si>
  <si>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</si>
  <si>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</si>
  <si>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</si>
  <si>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</si>
  <si>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</si>
  <si>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</si>
  <si>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</si>
  <si>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</si>
  <si>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</si>
  <si>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</si>
  <si>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</si>
  <si>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</si>
  <si>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</si>
  <si>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</si>
  <si>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</si>
  <si>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</si>
  <si>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</si>
  <si>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</si>
  <si>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</si>
  <si>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</si>
  <si>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</si>
  <si>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</si>
  <si>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</si>
  <si>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</si>
  <si>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</si>
  <si>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</si>
  <si>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</si>
  <si>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</si>
  <si>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</si>
  <si>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</si>
  <si>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</si>
  <si>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</si>
  <si>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</si>
  <si>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</si>
  <si>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</si>
  <si>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</si>
  <si>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</si>
  <si>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</si>
  <si>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</si>
  <si>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</si>
  <si>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</si>
  <si>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</si>
  <si>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</si>
  <si>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</si>
  <si>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</si>
  <si>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</si>
  <si>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</si>
  <si>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</si>
  <si>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</si>
  <si>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</si>
  <si>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</si>
  <si>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</si>
  <si>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</si>
  <si>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</si>
  <si>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</si>
  <si>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</si>
  <si>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</si>
  <si>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</si>
  <si>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</si>
  <si>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</si>
  <si>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</si>
  <si>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</si>
  <si>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</si>
  <si>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</si>
  <si>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</si>
  <si>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</si>
  <si>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</si>
  <si>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</si>
  <si>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</si>
  <si>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</si>
  <si>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</si>
  <si>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</si>
  <si>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</si>
  <si>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</si>
  <si>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</si>
  <si>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</si>
  <si>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</si>
  <si>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</si>
  <si>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</si>
  <si>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</si>
  <si>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</si>
  <si>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</si>
  <si>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</si>
  <si>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</si>
  <si>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</si>
  <si>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</si>
  <si>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</si>
  <si>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</si>
  <si>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</si>
  <si>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</si>
  <si>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</si>
  <si>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</si>
  <si>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</si>
  <si>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</si>
  <si>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</si>
  <si>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</si>
  <si>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</si>
  <si>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</si>
  <si>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</si>
  <si>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</si>
  <si>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</si>
  <si>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</si>
  <si>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</si>
  <si>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</si>
  <si>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</si>
  <si>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</si>
  <si>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</si>
  <si>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</si>
  <si>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</si>
  <si>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</si>
  <si>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</si>
  <si>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</si>
  <si>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</si>
  <si>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</si>
  <si>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</si>
  <si>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</si>
  <si>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</si>
  <si>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</si>
  <si>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</si>
  <si>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</si>
  <si>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</si>
  <si>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</si>
  <si>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</si>
  <si>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</si>
  <si>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</si>
  <si>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</si>
  <si>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</si>
  <si>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</si>
  <si>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</si>
  <si>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</si>
  <si>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</si>
  <si>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</si>
  <si>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</si>
  <si>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</si>
  <si>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</si>
  <si>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</si>
  <si>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</si>
  <si>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</si>
  <si>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</si>
  <si>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</si>
  <si>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</si>
  <si>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</si>
  <si>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</si>
  <si>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</si>
  <si>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</si>
  <si>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</si>
  <si>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</si>
  <si>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</si>
  <si>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</si>
  <si>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</si>
  <si>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</si>
  <si>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</si>
  <si>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</si>
  <si>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</si>
  <si>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</si>
  <si>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</si>
  <si>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</si>
  <si>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</si>
  <si>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</si>
  <si>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</si>
  <si>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</si>
  <si>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</si>
  <si>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</si>
  <si>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</si>
  <si>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</si>
  <si>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</si>
  <si>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</si>
  <si>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</si>
  <si>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</si>
  <si>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</si>
  <si>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</si>
  <si>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</si>
  <si>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</si>
  <si>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</si>
  <si>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</si>
  <si>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</si>
  <si>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</si>
  <si>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</si>
  <si>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</si>
  <si>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</si>
  <si>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</si>
  <si>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</si>
  <si>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</si>
  <si>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</si>
  <si>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</si>
  <si>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</si>
  <si>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</si>
  <si>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</si>
  <si>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</si>
  <si>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</si>
  <si>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</si>
  <si>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</si>
  <si>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</si>
  <si>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</si>
  <si>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</si>
  <si>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</si>
  <si>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</si>
  <si>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</si>
  <si>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</si>
  <si>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</si>
  <si>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</si>
  <si>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</si>
  <si>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</si>
  <si>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</si>
  <si>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</si>
  <si>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</si>
  <si>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</si>
  <si>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</si>
  <si>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</si>
  <si>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</si>
  <si>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</si>
  <si>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</si>
  <si>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</si>
  <si>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</si>
  <si>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</si>
  <si>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</si>
  <si>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</si>
  <si>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</si>
  <si>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</si>
  <si>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</si>
  <si>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</si>
  <si>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</si>
  <si>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</si>
  <si>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</si>
  <si>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</si>
  <si>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</si>
  <si>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</si>
  <si>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</si>
  <si>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</si>
  <si>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</si>
  <si>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</si>
  <si>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</si>
  <si>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</si>
  <si>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</si>
  <si>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</si>
  <si>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</si>
  <si>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</si>
  <si>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</si>
  <si>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</si>
  <si>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</si>
  <si>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</si>
  <si>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</si>
  <si>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</si>
  <si>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</si>
  <si>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</si>
  <si>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</si>
  <si>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</si>
  <si>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</si>
  <si>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</si>
  <si>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</si>
  <si>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</si>
  <si>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</si>
  <si>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</si>
  <si>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</si>
  <si>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</si>
  <si>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</si>
  <si>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</si>
  <si>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</si>
  <si>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</si>
  <si>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</si>
  <si>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</si>
  <si>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</si>
  <si>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</si>
  <si>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</si>
  <si>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</si>
  <si>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</si>
  <si>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</si>
  <si>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</si>
  <si>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</si>
  <si>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</si>
  <si>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</si>
  <si>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</si>
  <si>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</si>
  <si>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</si>
  <si>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</si>
  <si>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</si>
  <si>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</si>
  <si>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</si>
  <si>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</si>
  <si>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</si>
  <si>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</si>
  <si>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</si>
  <si>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</si>
  <si>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</si>
  <si>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</si>
  <si>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</si>
  <si>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</si>
  <si>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</si>
  <si>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</si>
  <si>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</si>
  <si>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</si>
  <si>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</si>
  <si>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</si>
  <si>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</si>
  <si>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</si>
  <si>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</si>
  <si>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</si>
  <si>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</si>
  <si>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</si>
  <si>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</si>
  <si>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</si>
  <si>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</si>
  <si>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</si>
  <si>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</si>
  <si>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</si>
  <si>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</si>
  <si>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</si>
  <si>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</si>
  <si>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</si>
  <si>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</si>
  <si>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</si>
  <si>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</si>
  <si>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</si>
  <si>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</si>
  <si>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</si>
  <si>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</si>
  <si>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</si>
  <si>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</si>
  <si>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</si>
  <si>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</si>
  <si>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</si>
  <si>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</si>
  <si>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</si>
  <si>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</si>
  <si>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</si>
  <si>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</si>
  <si>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</si>
  <si>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</si>
  <si>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</si>
  <si>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</si>
  <si>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</si>
  <si>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</si>
  <si>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</si>
  <si>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</si>
  <si>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</si>
  <si>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</si>
  <si>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</si>
  <si>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</si>
  <si>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</si>
  <si>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</si>
  <si>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</si>
  <si>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</si>
  <si>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</si>
  <si>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</si>
  <si>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</si>
  <si>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</si>
  <si>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</si>
  <si>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</si>
  <si>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</si>
  <si>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</si>
  <si>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</si>
  <si>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</si>
  <si>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</si>
  <si>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</si>
  <si>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</si>
  <si>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</si>
  <si>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</si>
  <si>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</si>
  <si>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</si>
  <si>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</si>
  <si>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</si>
  <si>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</si>
  <si>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</si>
  <si>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</si>
  <si>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</si>
  <si>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</si>
  <si>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</si>
  <si>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</si>
  <si>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</si>
  <si>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</si>
  <si>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</si>
  <si>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</si>
  <si>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</si>
  <si>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</si>
  <si>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</si>
  <si>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</si>
  <si>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</si>
  <si>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</si>
  <si>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</si>
  <si>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</si>
  <si>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</si>
  <si>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</si>
  <si>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</si>
  <si>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</si>
  <si>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</si>
  <si>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</si>
  <si>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</si>
  <si>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</si>
  <si>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</si>
  <si>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</si>
  <si>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</si>
  <si>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</si>
  <si>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</si>
  <si>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</si>
  <si>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</si>
  <si>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</si>
  <si>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</si>
  <si>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</si>
  <si>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</si>
  <si>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</si>
  <si>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</si>
  <si>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</si>
  <si>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</si>
  <si>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</si>
  <si>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</si>
  <si>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</si>
  <si>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</si>
  <si>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</si>
  <si>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</si>
  <si>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</si>
  <si>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</si>
  <si>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</si>
  <si>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</si>
  <si>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</si>
  <si>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</si>
  <si>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</si>
  <si>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</si>
  <si>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</si>
  <si>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</si>
  <si>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</si>
  <si>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</si>
  <si>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</si>
  <si>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</si>
  <si>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</si>
  <si>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</si>
  <si>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</si>
  <si>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</si>
  <si>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</si>
  <si>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</si>
  <si>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</si>
  <si>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</si>
  <si>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</si>
  <si>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</si>
  <si>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</si>
  <si>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</si>
  <si>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</si>
  <si>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</si>
  <si>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</si>
  <si>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</si>
  <si>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</si>
  <si>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</si>
  <si>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</si>
  <si>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</si>
  <si>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</si>
  <si>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</si>
  <si>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</si>
  <si>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</si>
  <si>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</si>
  <si>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</si>
  <si>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</si>
  <si>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</si>
  <si>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</si>
  <si>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</si>
  <si>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</si>
  <si>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</si>
  <si>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</si>
  <si>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</si>
  <si>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</si>
  <si>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</si>
  <si>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</si>
  <si>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</si>
  <si>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</si>
  <si>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</si>
  <si>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</si>
  <si>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</si>
  <si>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</si>
  <si>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</si>
  <si>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</si>
  <si>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</si>
  <si>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</si>
  <si>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</si>
  <si>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</si>
  <si>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</si>
  <si>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</si>
  <si>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</si>
  <si>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</si>
  <si>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</si>
  <si>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</si>
  <si>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</si>
  <si>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</si>
  <si>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</si>
  <si>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</si>
  <si>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</si>
  <si>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</si>
  <si>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</si>
  <si>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</si>
  <si>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</si>
  <si>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</si>
  <si>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</si>
  <si>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</si>
  <si>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</si>
  <si>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</si>
  <si>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</si>
  <si>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</si>
  <si>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</si>
  <si>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</si>
  <si>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</si>
  <si>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</si>
  <si>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</si>
  <si>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</si>
  <si>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</si>
  <si>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</si>
  <si>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</si>
  <si>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</si>
  <si>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</si>
  <si>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</si>
  <si>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</si>
  <si>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</si>
  <si>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</si>
  <si>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</si>
  <si>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</si>
  <si>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</si>
  <si>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</si>
  <si>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</si>
  <si>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</si>
  <si>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</si>
  <si>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</si>
  <si>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</si>
  <si>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</si>
  <si>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</si>
  <si>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</si>
  <si>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</si>
  <si>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</si>
  <si>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</si>
  <si>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</si>
  <si>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</si>
  <si>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</si>
  <si>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</si>
  <si>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</si>
  <si>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</si>
  <si>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</si>
  <si>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</si>
  <si>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</si>
  <si>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</si>
  <si>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</si>
  <si>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</si>
  <si>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</si>
  <si>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</si>
  <si>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</si>
  <si>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</si>
  <si>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</si>
  <si>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</si>
  <si>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</si>
  <si>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</si>
  <si>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</si>
  <si>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</si>
  <si>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</si>
  <si>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</si>
  <si>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</si>
  <si>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</si>
  <si>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</si>
  <si>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</si>
  <si>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</si>
  <si>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</si>
  <si>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</si>
  <si>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</si>
  <si>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</si>
  <si>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</si>
  <si>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</si>
  <si>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</si>
  <si>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</si>
  <si>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</si>
  <si>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</si>
  <si>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</si>
  <si>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</si>
  <si>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</si>
  <si>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</si>
  <si>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</si>
  <si>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</si>
  <si>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</si>
  <si>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</si>
  <si>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</si>
  <si>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</si>
  <si>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</si>
  <si>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</si>
  <si>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</si>
  <si>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</si>
  <si>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</si>
  <si>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</si>
  <si>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</si>
  <si>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</si>
  <si>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</si>
  <si>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</si>
  <si>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</si>
  <si>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</si>
  <si>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</si>
  <si>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</si>
  <si>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</si>
  <si>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</si>
  <si>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</si>
  <si>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</si>
  <si>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</si>
  <si>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</si>
  <si>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</si>
  <si>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</si>
  <si>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</si>
  <si>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</si>
  <si>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</si>
  <si>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</si>
  <si>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</si>
  <si>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</si>
  <si>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</si>
  <si>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</si>
  <si>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</si>
  <si>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</si>
  <si>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</si>
  <si>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</si>
  <si>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</si>
  <si>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</si>
  <si>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</si>
  <si>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</si>
  <si>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</si>
  <si>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</si>
  <si>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</si>
  <si>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</si>
  <si>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</si>
  <si>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</si>
  <si>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</si>
  <si>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</si>
  <si>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</si>
  <si>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</si>
  <si>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</si>
  <si>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</si>
  <si>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</si>
  <si>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</si>
  <si>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</si>
  <si>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</si>
  <si>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</si>
  <si>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</si>
  <si>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</si>
  <si>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</si>
  <si>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</si>
  <si>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</si>
  <si>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</si>
  <si>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</si>
  <si>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</si>
  <si>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</si>
  <si>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</si>
  <si>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</si>
  <si>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</si>
  <si>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</si>
  <si>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</si>
  <si>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</si>
  <si>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</si>
  <si>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</si>
  <si>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</si>
  <si>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</si>
  <si>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</si>
  <si>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</si>
  <si>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</si>
  <si>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</si>
  <si>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</si>
  <si>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</si>
  <si>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</si>
  <si>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</si>
  <si>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</si>
  <si>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</si>
  <si>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</si>
  <si>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</si>
  <si>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</si>
  <si>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</si>
  <si>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</si>
  <si>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</si>
  <si>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</si>
  <si>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</si>
  <si>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</si>
  <si>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</si>
  <si>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</si>
  <si>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</si>
  <si>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</si>
  <si>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</si>
  <si>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</si>
  <si>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</si>
  <si>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</si>
  <si>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</si>
  <si>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</si>
  <si>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</si>
  <si>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</si>
  <si>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</si>
  <si>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</si>
  <si>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</si>
  <si>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</si>
  <si>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</si>
  <si>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</si>
  <si>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</si>
  <si>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</si>
  <si>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</si>
  <si>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</si>
  <si>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</si>
  <si>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</si>
  <si>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</si>
  <si>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</si>
  <si>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</si>
  <si>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</si>
  <si>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</si>
  <si>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</si>
  <si>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</si>
  <si>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</si>
  <si>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</si>
  <si>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</si>
  <si>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</si>
  <si>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</si>
  <si>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</si>
  <si>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</si>
  <si>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</si>
  <si>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</si>
  <si>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</si>
  <si>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</si>
  <si>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</si>
  <si>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</si>
  <si>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</si>
  <si>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</si>
  <si>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</si>
  <si>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</si>
  <si>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</si>
  <si>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</si>
  <si>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</si>
  <si>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</si>
  <si>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</si>
  <si>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</si>
  <si>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</si>
  <si>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</si>
  <si>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</si>
  <si>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</si>
  <si>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</si>
  <si>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</si>
  <si>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</si>
  <si>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</si>
  <si>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</si>
  <si>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</si>
  <si>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</si>
  <si>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</si>
  <si>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</si>
  <si>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</si>
  <si>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</si>
  <si>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</si>
  <si>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</si>
  <si>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</si>
  <si>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</si>
  <si>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</si>
  <si>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</si>
  <si>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</si>
  <si>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</si>
  <si>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</si>
  <si>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</si>
  <si>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</si>
  <si>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</si>
  <si>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</si>
  <si>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</si>
  <si>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</si>
  <si>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</si>
  <si>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</si>
  <si>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</si>
  <si>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</si>
  <si>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</si>
  <si>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</si>
  <si>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</si>
  <si>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</si>
  <si>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</si>
  <si>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</si>
  <si>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</si>
  <si>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</si>
  <si>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</si>
  <si>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</si>
  <si>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</si>
  <si>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</si>
  <si>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</si>
  <si>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</si>
  <si>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</si>
  <si>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</si>
  <si>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</si>
  <si>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</si>
  <si>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</si>
  <si>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</si>
  <si>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</si>
  <si>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</si>
  <si>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</si>
  <si>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</si>
  <si>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</si>
  <si>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</si>
  <si>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</si>
  <si>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</si>
  <si>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</si>
  <si>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</si>
  <si>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</si>
  <si>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</si>
  <si>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</si>
  <si>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</si>
  <si>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</si>
  <si>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</si>
  <si>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</si>
  <si>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</si>
  <si>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</si>
  <si>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</si>
  <si>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</si>
  <si>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</si>
  <si>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</si>
  <si>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</si>
  <si>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</si>
  <si>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</si>
  <si>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</si>
  <si>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</si>
  <si>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</si>
  <si>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</si>
  <si>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</si>
  <si>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</si>
  <si>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</si>
  <si>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</si>
  <si>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</si>
  <si>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</si>
  <si>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</si>
  <si>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</si>
  <si>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</si>
  <si>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</si>
  <si>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</si>
  <si>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</si>
  <si>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</si>
  <si>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</si>
  <si>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</si>
  <si>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</si>
  <si>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</si>
  <si>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</si>
  <si>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</si>
  <si>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</si>
  <si>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</si>
  <si>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</si>
  <si>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</si>
  <si>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</si>
  <si>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</si>
  <si>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</si>
  <si>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</si>
  <si>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</si>
  <si>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</si>
  <si>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</si>
  <si>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</si>
  <si>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</si>
  <si>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</si>
  <si>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</si>
  <si>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</si>
  <si>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</si>
  <si>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</si>
  <si>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</si>
  <si>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</si>
  <si>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</si>
  <si>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</si>
  <si>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</si>
  <si>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</si>
  <si>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</si>
  <si>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</si>
  <si>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</si>
  <si>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</si>
  <si>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</si>
  <si>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</si>
  <si>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</si>
  <si>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</si>
  <si>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</si>
  <si>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</si>
  <si>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</si>
  <si>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</si>
  <si>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</si>
  <si>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</si>
  <si>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</si>
  <si>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</si>
  <si>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</si>
  <si>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</si>
  <si>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</si>
  <si>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</si>
  <si>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</si>
  <si>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</si>
  <si>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</si>
  <si>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</si>
  <si>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</si>
  <si>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</si>
  <si>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</si>
  <si>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</si>
  <si>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</si>
  <si>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</si>
  <si>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</si>
  <si>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</si>
  <si>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</si>
  <si>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</si>
  <si>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</si>
  <si>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</si>
  <si>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</si>
  <si>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</si>
  <si>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</si>
  <si>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</si>
  <si>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</si>
  <si>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</si>
  <si>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</si>
  <si>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</si>
  <si>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</si>
  <si>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</si>
  <si>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</si>
  <si>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</si>
  <si>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</si>
  <si>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</si>
  <si>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</si>
  <si>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</si>
  <si>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</si>
  <si>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</si>
  <si>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</si>
  <si>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</si>
  <si>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</si>
  <si>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</si>
  <si>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</si>
  <si>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</si>
  <si>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</si>
  <si>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</si>
  <si>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</si>
  <si>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</si>
  <si>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</si>
  <si>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</si>
  <si>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</si>
  <si>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</si>
  <si>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</si>
  <si>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</si>
  <si>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</si>
  <si>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</si>
  <si>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</si>
  <si>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</si>
  <si>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</si>
  <si>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</si>
  <si>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</si>
  <si>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</si>
  <si>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</si>
  <si>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</si>
  <si>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</si>
  <si>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</si>
  <si>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</si>
  <si>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</si>
  <si>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</si>
  <si>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</si>
  <si>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</si>
  <si>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</si>
  <si>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</si>
  <si>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</si>
  <si>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</si>
  <si>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</si>
  <si>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</si>
  <si>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</si>
  <si>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</si>
  <si>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</si>
  <si>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</si>
  <si>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</si>
  <si>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</si>
  <si>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</si>
  <si>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</si>
  <si>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</si>
  <si>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</si>
  <si>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</si>
  <si>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</si>
  <si>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</si>
  <si>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</si>
  <si>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</si>
  <si>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</si>
  <si>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</si>
  <si>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</si>
  <si>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</si>
  <si>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</si>
  <si>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</si>
  <si>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</si>
  <si>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</si>
  <si>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</si>
  <si>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</si>
  <si>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</si>
  <si>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</si>
  <si>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</si>
  <si>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</si>
  <si>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</si>
  <si>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</si>
  <si>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</si>
  <si>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</si>
  <si>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</si>
  <si>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</si>
  <si>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</si>
  <si>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</si>
  <si>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</si>
  <si>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</si>
  <si>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</si>
  <si>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</si>
  <si>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</si>
  <si>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</si>
  <si>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</si>
  <si>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</si>
  <si>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</si>
  <si>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</si>
  <si>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</si>
  <si>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</si>
  <si>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</si>
  <si>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</si>
  <si>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</si>
  <si>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</si>
  <si>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</si>
  <si>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</si>
  <si>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</si>
  <si>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</si>
  <si>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</si>
  <si>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</si>
  <si>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</si>
  <si>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</si>
  <si>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</si>
  <si>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</si>
  <si>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</si>
  <si>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</si>
  <si>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</si>
  <si>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</si>
  <si>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</si>
  <si>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</si>
  <si>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</si>
  <si>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</si>
  <si>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</si>
  <si>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</si>
  <si>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</si>
  <si>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</si>
  <si>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</si>
  <si>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</si>
  <si>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</si>
  <si>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</si>
  <si>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</si>
  <si>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</si>
  <si>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</si>
  <si>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</si>
  <si>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</si>
  <si>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</si>
  <si>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</si>
  <si>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</si>
  <si>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</si>
  <si>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</si>
  <si>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</si>
  <si>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</si>
  <si>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</si>
  <si>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</si>
  <si>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</si>
  <si>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</si>
  <si>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</si>
  <si>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</si>
  <si>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</si>
  <si>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</si>
  <si>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</si>
  <si>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</si>
  <si>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</si>
  <si>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</si>
  <si>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</si>
  <si>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</si>
  <si>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</si>
  <si>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</si>
  <si>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</si>
  <si>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</si>
  <si>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</si>
  <si>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</si>
  <si>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</si>
  <si>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</si>
  <si>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</si>
  <si>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</si>
  <si>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</si>
  <si>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</si>
  <si>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</si>
  <si>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</si>
  <si>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</si>
  <si>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</si>
  <si>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</si>
  <si>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</si>
  <si>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</si>
  <si>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</si>
  <si>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</si>
  <si>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</si>
  <si>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</si>
  <si>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</si>
  <si>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</si>
  <si>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</si>
  <si>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</si>
  <si>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</si>
  <si>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</si>
  <si>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</si>
  <si>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</si>
  <si>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</si>
  <si>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</si>
  <si>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</si>
  <si>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</si>
  <si>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</si>
  <si>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</si>
  <si>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</si>
  <si>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</si>
  <si>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</si>
  <si>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</si>
  <si>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</si>
  <si>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</si>
  <si>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</si>
  <si>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</si>
  <si>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</si>
  <si>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</si>
  <si>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</si>
  <si>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</si>
  <si>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</si>
  <si>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</si>
  <si>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</si>
  <si>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</si>
  <si>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</si>
  <si>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</si>
  <si>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</si>
  <si>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</si>
  <si>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</si>
  <si>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</si>
  <si>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</si>
  <si>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</si>
  <si>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</si>
  <si>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</si>
  <si>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</si>
  <si>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</si>
  <si>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</si>
  <si>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</si>
  <si>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</si>
  <si>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</si>
  <si>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</si>
  <si>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</si>
  <si>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</si>
  <si>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</si>
  <si>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</si>
  <si>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</si>
  <si>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</si>
  <si>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</si>
  <si>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</si>
  <si>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</si>
  <si>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</si>
  <si>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</si>
  <si>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</si>
  <si>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</si>
  <si>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</si>
  <si>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</si>
  <si>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</si>
  <si>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</si>
  <si>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</si>
  <si>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</si>
  <si>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</si>
  <si>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</si>
  <si>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</si>
  <si>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</si>
  <si>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</si>
  <si>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</si>
  <si>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</si>
  <si>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</si>
  <si>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</si>
  <si>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</si>
  <si>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</si>
  <si>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</si>
  <si>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</si>
  <si>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</si>
  <si>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</si>
  <si>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</si>
  <si>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</si>
  <si>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</si>
  <si>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</si>
  <si>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</si>
  <si>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</si>
  <si>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</si>
  <si>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</si>
  <si>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</si>
  <si>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</si>
  <si>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</si>
  <si>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</si>
  <si>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</si>
  <si>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</si>
  <si>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</si>
  <si>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</si>
  <si>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</si>
  <si>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</si>
  <si>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</si>
  <si>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</si>
  <si>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</si>
  <si>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</si>
  <si>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</si>
  <si>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</si>
  <si>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</si>
  <si>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</si>
  <si>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</si>
  <si>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</si>
  <si>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</si>
  <si>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</si>
  <si>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</si>
  <si>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</si>
  <si>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</si>
  <si>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</si>
  <si>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</si>
  <si>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</si>
  <si>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</si>
  <si>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</si>
  <si>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</si>
  <si>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</si>
  <si>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</si>
  <si>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</si>
  <si>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</si>
  <si>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</si>
  <si>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</si>
  <si>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</si>
  <si>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</si>
  <si>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</si>
  <si>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</si>
  <si>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</si>
  <si>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</si>
  <si>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</si>
  <si>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</si>
  <si>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</si>
  <si>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</si>
  <si>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</si>
  <si>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</si>
  <si>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</si>
  <si>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</si>
  <si>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</si>
  <si>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</si>
  <si>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</si>
  <si>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</si>
  <si>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</si>
  <si>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</si>
  <si>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</si>
  <si>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</si>
  <si>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</si>
  <si>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</si>
  <si>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</si>
  <si>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</si>
  <si>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</si>
  <si>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</si>
  <si>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</si>
  <si>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</si>
  <si>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</si>
  <si>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</si>
  <si>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</si>
  <si>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</si>
  <si>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</si>
  <si>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</si>
  <si>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</si>
  <si>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</si>
  <si>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</si>
  <si>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</si>
  <si>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</si>
  <si>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</si>
  <si>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</si>
  <si>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</si>
  <si>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</si>
  <si>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</si>
  <si>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</si>
  <si>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</si>
  <si>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</si>
  <si>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</si>
  <si>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</si>
  <si>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</si>
  <si>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</si>
  <si>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</si>
  <si>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</si>
  <si>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</si>
  <si>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</si>
  <si>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</si>
  <si>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</si>
  <si>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</si>
  <si>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</si>
  <si>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</si>
  <si>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</si>
  <si>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</si>
  <si>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</si>
  <si>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</si>
  <si>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</si>
  <si>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</si>
  <si>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</si>
  <si>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</si>
  <si>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</si>
  <si>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</si>
  <si>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</si>
  <si>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</si>
  <si>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</si>
  <si>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</si>
  <si>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</si>
  <si>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</si>
  <si>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</si>
  <si>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</si>
  <si>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</si>
  <si>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</si>
  <si>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</si>
  <si>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</si>
  <si>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</si>
  <si>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</si>
  <si>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</si>
  <si>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</si>
  <si>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</si>
  <si>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</si>
  <si>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</si>
  <si>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</si>
  <si>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</si>
  <si>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</si>
  <si>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</si>
  <si>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</si>
  <si>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</si>
  <si>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</si>
  <si>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</si>
  <si>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</si>
  <si>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</si>
  <si>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</si>
  <si>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</si>
  <si>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</si>
  <si>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</si>
  <si>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</si>
  <si>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</si>
  <si>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</si>
  <si>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</si>
  <si>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</si>
  <si>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</si>
  <si>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</si>
  <si>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</si>
  <si>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</si>
  <si>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</si>
  <si>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</si>
  <si>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</si>
  <si>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</si>
  <si>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</si>
  <si>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</si>
  <si>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</si>
  <si>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</si>
  <si>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</si>
  <si>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</si>
  <si>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</si>
  <si>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</si>
  <si>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</si>
  <si>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</si>
  <si>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</si>
  <si>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</si>
  <si>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</si>
  <si>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</si>
  <si>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</si>
  <si>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</si>
  <si>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</si>
  <si>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</si>
  <si>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</si>
  <si>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</si>
  <si>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</si>
  <si>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</si>
  <si>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</si>
  <si>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</si>
  <si>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</si>
  <si>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</si>
  <si>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</si>
  <si>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</si>
  <si>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</si>
  <si>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</si>
  <si>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</si>
  <si>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</si>
  <si>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</si>
  <si>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</si>
  <si>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</si>
  <si>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</si>
  <si>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</si>
  <si>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</si>
  <si>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</si>
  <si>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</si>
  <si>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</si>
  <si>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</si>
  <si>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</si>
  <si>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</si>
  <si>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</si>
  <si>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</si>
  <si>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</si>
  <si>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</si>
  <si>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</si>
  <si>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</si>
  <si>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</si>
  <si>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</si>
  <si>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</si>
  <si>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</si>
  <si>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</si>
  <si>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</si>
  <si>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</si>
  <si>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</si>
  <si>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</si>
  <si>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</si>
  <si>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</si>
  <si>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</si>
  <si>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</si>
  <si>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</si>
  <si>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</si>
  <si>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</si>
  <si>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</si>
  <si>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</si>
  <si>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</si>
  <si>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</si>
  <si>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</si>
  <si>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</si>
  <si>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</si>
  <si>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</si>
  <si>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</si>
  <si>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</si>
  <si>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</si>
  <si>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</si>
  <si>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</si>
  <si>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</si>
  <si>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</si>
  <si>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</si>
  <si>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</si>
  <si>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</si>
  <si>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</si>
  <si>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</si>
  <si>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</si>
  <si>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</si>
  <si>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</si>
  <si>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</si>
  <si>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</si>
  <si>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</si>
  <si>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</si>
  <si>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</si>
  <si>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</si>
  <si>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</si>
  <si>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</si>
  <si>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</si>
  <si>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</si>
  <si>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</si>
  <si>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</si>
  <si>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</si>
  <si>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</si>
  <si>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</si>
  <si>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</si>
  <si>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</si>
  <si>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</si>
  <si>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</si>
  <si>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</si>
  <si>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</si>
  <si>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</si>
  <si>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</si>
  <si>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</si>
  <si>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</si>
  <si>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</si>
  <si>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</si>
  <si>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</si>
  <si>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</si>
  <si>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</si>
  <si>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</si>
  <si>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</si>
  <si>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</si>
  <si>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</si>
  <si>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</si>
  <si>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</si>
  <si>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</si>
  <si>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</si>
  <si>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</si>
  <si>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</si>
  <si>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</si>
  <si>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</si>
  <si>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</si>
  <si>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</si>
  <si>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</si>
  <si>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</si>
  <si>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</si>
  <si>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</si>
  <si>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</si>
  <si>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</si>
  <si>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</si>
  <si>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</si>
  <si>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</si>
  <si>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</si>
  <si>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</si>
  <si>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</si>
  <si>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</si>
  <si>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</si>
  <si>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</si>
  <si>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</si>
  <si>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</si>
  <si>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</si>
  <si>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</si>
  <si>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</si>
  <si>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</si>
  <si>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</si>
  <si>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</si>
  <si>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</si>
  <si>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</si>
  <si>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</si>
  <si>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</si>
  <si>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</si>
  <si>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</si>
  <si>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</si>
  <si>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</si>
  <si>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</si>
  <si>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</si>
  <si>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</si>
  <si>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</si>
  <si>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</si>
  <si>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</si>
  <si>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</si>
  <si>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</si>
  <si>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</si>
  <si>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</si>
  <si>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</si>
  <si>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</si>
  <si>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</si>
  <si>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</si>
  <si>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</si>
  <si>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</si>
  <si>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</si>
  <si>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</si>
  <si>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</si>
  <si>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</si>
  <si>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</si>
  <si>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</si>
  <si>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</si>
  <si>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</si>
  <si>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</si>
  <si>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</si>
  <si>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</si>
  <si>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</si>
  <si>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</si>
  <si>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</si>
  <si>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</si>
  <si>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</si>
  <si>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</si>
  <si>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</si>
  <si>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</si>
  <si>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</si>
  <si>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</si>
  <si>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</si>
  <si>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</si>
  <si>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</si>
  <si>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</si>
  <si>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</si>
  <si>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</si>
  <si>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</si>
  <si>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</si>
  <si>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</si>
  <si>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</si>
  <si>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</si>
  <si>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</si>
  <si>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</si>
  <si>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</si>
  <si>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</si>
  <si>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</si>
  <si>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</si>
  <si>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</si>
  <si>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</si>
  <si>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</si>
  <si>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</si>
  <si>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</si>
  <si>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</si>
  <si>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</si>
  <si>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</si>
  <si>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</si>
  <si>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</si>
  <si>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</si>
  <si>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</si>
  <si>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</si>
  <si>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</si>
  <si>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</si>
  <si>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</si>
  <si>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</si>
  <si>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</si>
  <si>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</si>
  <si>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</si>
  <si>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</si>
  <si>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</si>
  <si>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</si>
  <si>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</si>
  <si>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</si>
  <si>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</si>
  <si>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</si>
  <si>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</si>
  <si>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</si>
  <si>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</si>
  <si>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</si>
  <si>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</si>
  <si>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</si>
  <si>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</si>
  <si>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</si>
  <si>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</si>
  <si>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</si>
  <si>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</si>
  <si>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</si>
  <si>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</si>
  <si>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</si>
  <si>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</si>
  <si>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</si>
  <si>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</si>
  <si>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</si>
  <si>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</si>
  <si>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</si>
  <si>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</si>
  <si>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</si>
  <si>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</si>
  <si>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</si>
  <si>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</si>
  <si>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</si>
  <si>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</si>
  <si>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</si>
  <si>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</si>
  <si>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</si>
  <si>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</si>
  <si>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</si>
  <si>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</si>
  <si>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</si>
  <si>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</si>
  <si>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</si>
  <si>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</si>
  <si>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</si>
  <si>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</si>
  <si>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</si>
  <si>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</si>
  <si>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</si>
  <si>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</si>
  <si>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</si>
  <si>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</si>
  <si>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</si>
  <si>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</si>
  <si>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</si>
  <si>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</si>
  <si>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</si>
  <si>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</si>
  <si>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</si>
  <si>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</si>
  <si>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</si>
  <si>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</si>
  <si>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</si>
  <si>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</si>
  <si>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</si>
  <si>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</si>
  <si>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</si>
  <si>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</si>
  <si>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</si>
  <si>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</si>
  <si>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</si>
  <si>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</si>
  <si>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</si>
  <si>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</si>
  <si>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</si>
  <si>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</si>
  <si>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</si>
  <si>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</si>
  <si>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</si>
  <si>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</si>
  <si>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</si>
  <si>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</si>
  <si>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</si>
  <si>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</si>
  <si>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</si>
  <si>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</si>
  <si>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</si>
  <si>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</si>
  <si>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</si>
  <si>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</si>
  <si>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</si>
  <si>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</si>
  <si>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</si>
  <si>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</si>
  <si>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</si>
  <si>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</si>
  <si>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</si>
  <si>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</si>
  <si>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</si>
  <si>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</si>
  <si>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</si>
  <si>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</si>
  <si>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</si>
  <si>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</si>
  <si>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</si>
  <si>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</si>
  <si>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</si>
  <si>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</si>
  <si>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</si>
  <si>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</si>
  <si>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</si>
  <si>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</si>
  <si>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</si>
  <si>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</si>
  <si>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</si>
  <si>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</si>
  <si>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</si>
  <si>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</si>
  <si>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</si>
  <si>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</si>
  <si>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</si>
  <si>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</si>
  <si>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</si>
  <si>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</si>
  <si>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</si>
  <si>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</si>
  <si>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</si>
  <si>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</si>
  <si>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</si>
  <si>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</si>
  <si>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</si>
  <si>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</si>
  <si>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</si>
  <si>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</si>
  <si>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</si>
  <si>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</si>
  <si>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</si>
  <si>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</si>
  <si>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</si>
  <si>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</si>
  <si>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</si>
  <si>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</si>
  <si>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</si>
  <si>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</si>
  <si>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</si>
  <si>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</si>
  <si>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</si>
  <si>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</si>
  <si>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</si>
  <si>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</si>
  <si>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</si>
  <si>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</si>
  <si>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</si>
  <si>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</si>
  <si>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</si>
  <si>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</si>
  <si>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</si>
  <si>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</si>
  <si>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</si>
  <si>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</si>
  <si>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</si>
  <si>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</si>
  <si>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</si>
  <si>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</si>
  <si>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</si>
  <si>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</si>
  <si>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</si>
  <si>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</si>
  <si>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</si>
  <si>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</si>
  <si>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</si>
  <si>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</si>
  <si>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</si>
  <si>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</si>
  <si>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</si>
  <si>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</si>
  <si>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</si>
  <si>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</si>
  <si>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</si>
  <si>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</si>
  <si>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</si>
  <si>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</si>
  <si>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</si>
  <si>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</si>
  <si>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</si>
  <si>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</si>
  <si>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</si>
  <si>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</si>
  <si>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</si>
  <si>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</si>
  <si>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</si>
  <si>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</si>
  <si>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</si>
  <si>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</si>
  <si>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</si>
  <si>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</si>
  <si>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</si>
  <si>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</si>
  <si>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</si>
  <si>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</si>
  <si>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</si>
  <si>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</si>
  <si>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</si>
  <si>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</si>
  <si>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</si>
  <si>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</si>
  <si>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</si>
  <si>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</si>
  <si>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</si>
  <si>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</si>
  <si>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</si>
  <si>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</si>
  <si>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</si>
  <si>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</si>
  <si>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</si>
  <si>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</si>
  <si>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</si>
  <si>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</si>
  <si>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</si>
  <si>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</si>
  <si>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</si>
  <si>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</si>
  <si>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</si>
  <si>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</si>
  <si>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</si>
  <si>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</si>
  <si>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</si>
  <si>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</si>
  <si>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</si>
  <si>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</si>
  <si>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</si>
  <si>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</si>
  <si>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</si>
  <si>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</si>
  <si>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</si>
  <si>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</si>
  <si>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</si>
  <si>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</si>
  <si>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</si>
  <si>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</si>
  <si>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</si>
  <si>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</si>
  <si>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</si>
  <si>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</si>
  <si>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</si>
  <si>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</si>
  <si>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</si>
  <si>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</si>
  <si>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</si>
  <si>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</si>
  <si>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</si>
  <si>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</si>
  <si>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</si>
  <si>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</si>
  <si>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</si>
  <si>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</si>
  <si>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</si>
  <si>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</si>
  <si>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</si>
  <si>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</si>
  <si>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</si>
  <si>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</si>
  <si>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</si>
  <si>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</si>
  <si>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</si>
  <si>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</si>
  <si>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</si>
  <si>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</si>
  <si>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</si>
  <si>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</si>
  <si>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</si>
  <si>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</si>
  <si>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</si>
  <si>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</si>
  <si>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</si>
  <si>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</si>
  <si>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</si>
  <si>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</si>
  <si>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</si>
  <si>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</si>
  <si>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</si>
  <si>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</si>
  <si>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</si>
  <si>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</si>
  <si>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</si>
  <si>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</si>
  <si>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</si>
  <si>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</si>
  <si>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</si>
  <si>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</si>
  <si>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</si>
  <si>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</si>
  <si>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</si>
  <si>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</si>
  <si>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</si>
  <si>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</si>
  <si>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</si>
  <si>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</si>
  <si>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</si>
  <si>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</si>
  <si>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</si>
  <si>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</si>
  <si>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</si>
  <si>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</si>
  <si>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</si>
  <si>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</si>
  <si>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</si>
  <si>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</si>
  <si>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</si>
  <si>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</si>
  <si>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</si>
  <si>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</si>
  <si>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</si>
  <si>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</si>
  <si>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</si>
  <si>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</si>
  <si>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</si>
  <si>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</si>
  <si>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</si>
  <si>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</si>
  <si>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</si>
  <si>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</si>
  <si>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</si>
  <si>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</si>
  <si>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</si>
  <si>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</si>
  <si>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</si>
  <si>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</si>
  <si>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</si>
  <si>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</si>
  <si>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</si>
  <si>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</si>
  <si>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</si>
  <si>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</si>
  <si>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</si>
  <si>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</si>
  <si>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</si>
  <si>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</si>
  <si>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</si>
  <si>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</si>
  <si>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</si>
  <si>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</si>
  <si>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</si>
  <si>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</si>
  <si>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</si>
  <si>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</si>
  <si>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</si>
  <si>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</si>
  <si>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</si>
  <si>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</si>
  <si>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</si>
  <si>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</si>
  <si>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</si>
  <si>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</si>
  <si>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</si>
  <si>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</si>
  <si>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</si>
  <si>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</si>
  <si>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</si>
  <si>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</si>
  <si>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</si>
  <si>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</si>
  <si>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</si>
  <si>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</si>
  <si>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</si>
  <si>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</si>
  <si>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</si>
  <si>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</si>
  <si>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</si>
  <si>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</si>
  <si>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</si>
  <si>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</si>
  <si>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</si>
  <si>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</si>
  <si>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</si>
  <si>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</si>
  <si>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</si>
  <si>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</si>
  <si>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</si>
  <si>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</si>
  <si>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</si>
  <si>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</si>
  <si>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</si>
  <si>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</si>
  <si>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</si>
  <si>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</si>
  <si>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</si>
  <si>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</si>
  <si>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</si>
  <si>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</si>
  <si>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</si>
  <si>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</si>
  <si>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</si>
  <si>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</si>
  <si>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</si>
  <si>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</si>
  <si>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</si>
  <si>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</si>
  <si>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</si>
  <si>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</si>
  <si>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</si>
  <si>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</si>
  <si>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</si>
  <si>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</si>
  <si>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</si>
  <si>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</si>
  <si>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</si>
  <si>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</si>
  <si>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</si>
  <si>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</si>
  <si>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</si>
  <si>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</si>
  <si>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</si>
  <si>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</si>
  <si>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</si>
  <si>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</si>
  <si>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</si>
  <si>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</si>
  <si>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</si>
  <si>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</si>
  <si>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</si>
  <si>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</si>
  <si>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</si>
  <si>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</si>
  <si>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</si>
  <si>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</si>
  <si>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</si>
  <si>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</si>
  <si>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</si>
  <si>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</si>
  <si>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</si>
  <si>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</si>
  <si>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</si>
  <si>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</si>
  <si>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</si>
  <si>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</si>
  <si>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</si>
  <si>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</si>
  <si>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</si>
  <si>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</si>
  <si>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</si>
  <si>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</si>
  <si>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</si>
  <si>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</si>
  <si>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</si>
  <si>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</si>
  <si>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</si>
  <si>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</si>
  <si>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</si>
  <si>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</si>
  <si>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</si>
  <si>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</si>
  <si>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</si>
  <si>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</si>
  <si>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</si>
  <si>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</si>
  <si>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</si>
  <si>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</si>
  <si>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</si>
  <si>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</si>
  <si>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</si>
  <si>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</si>
  <si>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</si>
  <si>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</si>
  <si>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</si>
  <si>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</si>
  <si>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</si>
  <si>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</si>
  <si>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</si>
  <si>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</si>
  <si>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</si>
  <si>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</si>
  <si>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</si>
  <si>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</si>
  <si>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</si>
  <si>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</si>
  <si>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</si>
  <si>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</si>
  <si>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</si>
  <si>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</si>
  <si>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</si>
  <si>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</si>
  <si>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</si>
  <si>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</si>
  <si>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</si>
  <si>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</si>
  <si>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</si>
  <si>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</si>
  <si>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</si>
  <si>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</si>
  <si>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</si>
  <si>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</si>
  <si>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</si>
  <si>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</si>
  <si>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</si>
  <si>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</si>
  <si>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</si>
  <si>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</si>
  <si>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</si>
  <si>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</si>
  <si>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</si>
  <si>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</si>
  <si>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</si>
  <si>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</si>
  <si>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</si>
  <si>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</si>
  <si>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</si>
  <si>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</si>
  <si>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</si>
  <si>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</si>
  <si>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</si>
  <si>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</si>
  <si>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</si>
  <si>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</si>
  <si>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</si>
  <si>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</si>
  <si>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</si>
  <si>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</si>
  <si>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</si>
  <si>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</si>
  <si>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</si>
  <si>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</si>
  <si>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</si>
  <si>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</si>
  <si>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</si>
  <si>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</si>
  <si>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</si>
  <si>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</si>
  <si>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</si>
  <si>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</si>
  <si>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</si>
  <si>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</si>
  <si>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</si>
  <si>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</si>
  <si>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</si>
  <si>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</si>
  <si>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</si>
  <si>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</si>
  <si>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</si>
  <si>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</si>
  <si>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</si>
  <si>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</si>
  <si>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</si>
  <si>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</si>
  <si>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</si>
  <si>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</si>
  <si>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</si>
  <si>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</si>
  <si>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</si>
  <si>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</si>
  <si>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</si>
  <si>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</si>
  <si>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</si>
  <si>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</si>
  <si>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</si>
  <si>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</si>
  <si>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</si>
  <si>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</si>
  <si>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</si>
  <si>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</si>
  <si>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</si>
  <si>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</si>
  <si>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</si>
  <si>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</si>
  <si>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</si>
  <si>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</si>
  <si>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</si>
  <si>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</si>
  <si>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</si>
  <si>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</si>
  <si>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</si>
  <si>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</si>
  <si>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</si>
  <si>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</si>
  <si>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</si>
  <si>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</si>
  <si>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</si>
  <si>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</si>
  <si>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</si>
  <si>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</si>
  <si>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</si>
  <si>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</si>
  <si>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</si>
  <si>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</si>
  <si>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</si>
  <si>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</si>
  <si>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</si>
  <si>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</si>
  <si>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</si>
  <si>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</si>
  <si>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</si>
  <si>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</si>
  <si>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</si>
  <si>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</si>
  <si>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</si>
  <si>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</si>
  <si>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</si>
  <si>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</si>
  <si>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</si>
  <si>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</si>
  <si>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</si>
  <si>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</si>
  <si>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</si>
  <si>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</si>
  <si>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</si>
  <si>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</si>
  <si>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</si>
  <si>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</si>
  <si>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</si>
  <si>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</si>
  <si>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</si>
  <si>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</si>
  <si>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</si>
  <si>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</si>
  <si>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</si>
  <si>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</si>
  <si>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</si>
  <si>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</si>
  <si>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</si>
  <si>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</si>
  <si>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</si>
  <si>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</si>
  <si>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</si>
  <si>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</si>
  <si>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</si>
  <si>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</si>
  <si>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</si>
  <si>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</si>
  <si>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</si>
  <si>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</si>
  <si>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</si>
  <si>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</si>
  <si>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</si>
  <si>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</si>
  <si>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</si>
  <si>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</si>
  <si>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</si>
  <si>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</si>
  <si>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</si>
  <si>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</si>
  <si>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</si>
  <si>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</si>
  <si>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</si>
  <si>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</si>
  <si>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</si>
  <si>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</si>
  <si>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</si>
  <si>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</si>
  <si>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</si>
  <si>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</si>
  <si>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</si>
  <si>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</si>
  <si>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</si>
  <si>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</si>
  <si>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</si>
  <si>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</si>
  <si>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</si>
  <si>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</si>
  <si>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</si>
  <si>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</si>
  <si>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</si>
  <si>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</si>
  <si>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</si>
  <si>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</si>
  <si>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</si>
  <si>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</si>
  <si>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</si>
  <si>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</si>
  <si>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</si>
  <si>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</si>
  <si>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</si>
  <si>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</si>
  <si>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</si>
  <si>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</si>
  <si>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</si>
  <si>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</si>
  <si>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</si>
  <si>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</si>
  <si>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</si>
  <si>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</si>
  <si>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</si>
  <si>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</si>
  <si>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</si>
  <si>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</si>
  <si>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</si>
  <si>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</si>
  <si>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</si>
  <si>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</si>
  <si>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</si>
  <si>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</si>
  <si>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</si>
  <si>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</si>
  <si>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</si>
  <si>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</si>
  <si>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</si>
  <si>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</si>
  <si>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</si>
  <si>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</si>
  <si>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</si>
  <si>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</si>
  <si>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</si>
  <si>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</si>
  <si>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</si>
  <si>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</si>
  <si>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</si>
  <si>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</si>
  <si>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</si>
  <si>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</si>
  <si>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</si>
  <si>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</si>
  <si>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</si>
  <si>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</si>
  <si>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</si>
  <si>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</si>
  <si>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</si>
  <si>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</si>
  <si>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</si>
  <si>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</si>
  <si>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</si>
  <si>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</si>
  <si>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</si>
  <si>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</si>
  <si>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</si>
  <si>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</si>
  <si>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</si>
  <si>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</si>
  <si>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</si>
  <si>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</si>
  <si>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</si>
  <si>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</si>
  <si>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</si>
  <si>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</si>
  <si>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</si>
  <si>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</si>
  <si>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</si>
  <si>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</si>
  <si>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</si>
  <si>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</si>
  <si>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</si>
  <si>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</si>
  <si>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</si>
  <si>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</si>
  <si>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</si>
  <si>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</si>
  <si>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</si>
  <si>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</si>
  <si>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</si>
  <si>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</si>
  <si>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</si>
  <si>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</si>
  <si>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</si>
  <si>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</si>
  <si>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</si>
  <si>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</si>
  <si>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</si>
  <si>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</si>
  <si>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</si>
  <si>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</si>
  <si>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</si>
  <si>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</si>
  <si>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</si>
  <si>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</si>
  <si>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</si>
  <si>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</si>
  <si>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</si>
  <si>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</si>
  <si>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</si>
  <si>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</si>
  <si>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</si>
  <si>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</si>
  <si>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</si>
  <si>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</si>
  <si>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</si>
  <si>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</si>
  <si>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</si>
  <si>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</si>
  <si>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</si>
  <si>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</si>
  <si>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</si>
  <si>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</si>
  <si>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</si>
  <si>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</si>
  <si>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</si>
  <si>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</si>
  <si>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</si>
  <si>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</si>
  <si>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</si>
  <si>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</si>
  <si>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</si>
  <si>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</si>
  <si>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</si>
  <si>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</si>
  <si>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</si>
  <si>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</si>
  <si>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</si>
  <si>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</si>
  <si>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</si>
  <si>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</si>
  <si>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</si>
  <si>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</si>
  <si>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</si>
  <si>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</si>
  <si>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</si>
  <si>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</si>
  <si>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</si>
  <si>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</si>
  <si>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</si>
  <si>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</si>
  <si>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</si>
  <si>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</si>
  <si>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</si>
  <si>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</si>
  <si>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</si>
  <si>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</si>
  <si>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</si>
  <si>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</si>
  <si>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</si>
  <si>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</si>
  <si>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</si>
  <si>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</si>
  <si>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</si>
  <si>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</si>
  <si>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</si>
  <si>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</si>
  <si>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</si>
  <si>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</si>
  <si>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</si>
  <si>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</si>
  <si>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</si>
  <si>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</si>
  <si>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</si>
  <si>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</si>
  <si>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</si>
  <si>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</si>
  <si>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</si>
  <si>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</si>
  <si>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</si>
  <si>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</si>
  <si>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</si>
  <si>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</si>
  <si>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</si>
  <si>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</si>
  <si>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</si>
  <si>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</si>
  <si>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</si>
  <si>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</si>
  <si>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</si>
  <si>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</si>
  <si>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</si>
  <si>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</si>
  <si>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</si>
  <si>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</si>
  <si>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</si>
  <si>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</si>
  <si>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</si>
  <si>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</si>
  <si>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</si>
  <si>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</si>
  <si>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</si>
  <si>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</si>
  <si>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</si>
  <si>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</si>
  <si>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</si>
  <si>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</si>
  <si>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</si>
  <si>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</si>
  <si>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</si>
  <si>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</si>
  <si>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</si>
  <si>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</si>
  <si>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</si>
  <si>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</si>
  <si>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</si>
  <si>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</si>
  <si>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</si>
  <si>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</si>
  <si>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</si>
  <si>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</si>
  <si>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</si>
  <si>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</si>
  <si>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</si>
  <si>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</si>
  <si>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</si>
  <si>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</si>
  <si>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</si>
  <si>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</si>
  <si>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</si>
  <si>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</si>
  <si>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</si>
  <si>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</si>
  <si>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</si>
  <si>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</si>
  <si>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</si>
  <si>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</si>
  <si>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</si>
  <si>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</si>
  <si>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</si>
  <si>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</si>
  <si>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</si>
  <si>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</si>
  <si>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</si>
  <si>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</si>
  <si>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</si>
  <si>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</si>
  <si>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</si>
  <si>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</si>
  <si>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</si>
  <si>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</si>
  <si>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</si>
  <si>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</si>
  <si>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</si>
  <si>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</si>
  <si>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</si>
  <si>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</si>
  <si>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</si>
  <si>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</si>
  <si>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</si>
  <si>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</si>
  <si>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</si>
  <si>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</si>
  <si>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</si>
  <si>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</si>
  <si>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</si>
  <si>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</si>
  <si>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</si>
  <si>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</si>
  <si>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</si>
  <si>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</si>
  <si>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</si>
  <si>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</si>
  <si>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</si>
  <si>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</si>
  <si>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</si>
  <si>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</si>
  <si>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</si>
  <si>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</si>
  <si>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</si>
  <si>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</si>
  <si>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</si>
  <si>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</si>
  <si>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</si>
  <si>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</si>
  <si>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</si>
  <si>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</si>
  <si>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</si>
  <si>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</si>
  <si>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</si>
  <si>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</si>
  <si>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</si>
  <si>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</si>
  <si>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</si>
  <si>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</si>
  <si>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</si>
  <si>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</si>
  <si>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</si>
  <si>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</si>
  <si>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</si>
  <si>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</si>
  <si>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</si>
  <si>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</si>
  <si>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</si>
  <si>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</si>
  <si>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</si>
  <si>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</si>
  <si>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</si>
  <si>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</si>
  <si>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</si>
  <si>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</si>
  <si>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</si>
  <si>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</si>
  <si>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</si>
  <si>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</si>
  <si>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</si>
  <si>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</si>
  <si>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</si>
  <si>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</si>
  <si>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</si>
  <si>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</si>
  <si>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</si>
  <si>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</si>
  <si>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</si>
  <si>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</si>
  <si>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</si>
  <si>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</si>
  <si>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</si>
  <si>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</si>
  <si>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</si>
  <si>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</si>
  <si>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</si>
  <si>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</si>
  <si>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</si>
  <si>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</si>
  <si>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</si>
  <si>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</si>
  <si>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</si>
  <si>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</si>
  <si>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</si>
  <si>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</si>
  <si>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</si>
  <si>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</si>
  <si>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</si>
  <si>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</si>
  <si>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</si>
  <si>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</si>
  <si>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</si>
  <si>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</si>
  <si>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</si>
  <si>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</si>
  <si>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</si>
  <si>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</si>
  <si>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</si>
  <si>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</si>
  <si>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</si>
  <si>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</si>
  <si>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</si>
  <si>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</si>
  <si>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</si>
  <si>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</si>
  <si>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</si>
  <si>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</si>
  <si>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</si>
  <si>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</si>
  <si>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</si>
  <si>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</si>
  <si>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</si>
  <si>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</si>
  <si>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</si>
  <si>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</si>
  <si>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</si>
  <si>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</si>
  <si>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</si>
  <si>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</si>
  <si>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</si>
  <si>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</si>
  <si>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</si>
  <si>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</si>
  <si>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</si>
  <si>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</si>
  <si>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</si>
  <si>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</si>
  <si>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</si>
  <si>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</si>
  <si>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</si>
  <si>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</si>
  <si>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</si>
  <si>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</si>
  <si>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</si>
  <si>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</si>
  <si>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</si>
  <si>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</si>
  <si>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</si>
  <si>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</si>
  <si>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</si>
  <si>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</si>
  <si>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</si>
  <si>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</si>
  <si>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</si>
  <si>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</si>
  <si>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</si>
  <si>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</si>
  <si>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</si>
  <si>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</si>
  <si>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</si>
  <si>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</si>
  <si>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</si>
  <si>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</si>
  <si>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</si>
  <si>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</si>
  <si>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</si>
  <si>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</si>
  <si>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</si>
  <si>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</si>
  <si>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</si>
  <si>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</si>
  <si>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</si>
  <si>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</si>
  <si>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</si>
  <si>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</si>
  <si>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</si>
  <si>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</si>
  <si>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</si>
  <si>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</si>
  <si>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</si>
  <si>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</si>
  <si>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</si>
  <si>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</si>
  <si>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</si>
  <si>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</si>
  <si>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</si>
  <si>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</si>
  <si>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</si>
  <si>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</si>
  <si>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</si>
  <si>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</si>
  <si>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</si>
  <si>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</si>
  <si>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</si>
  <si>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</si>
  <si>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</si>
  <si>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</si>
  <si>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</si>
  <si>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</si>
  <si>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</si>
  <si>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</si>
  <si>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</si>
  <si>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</si>
  <si>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</si>
  <si>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</si>
  <si>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</si>
  <si>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</si>
  <si>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</si>
  <si>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</si>
  <si>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</si>
  <si>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</si>
  <si>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</si>
  <si>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</si>
  <si>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</si>
  <si>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</si>
  <si>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</si>
  <si>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</si>
  <si>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</si>
  <si>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</si>
  <si>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</si>
  <si>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</si>
  <si>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</si>
  <si>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</si>
  <si>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</si>
  <si>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</si>
  <si>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</si>
  <si>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</si>
  <si>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</si>
  <si>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</si>
  <si>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</si>
  <si>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</si>
  <si>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</si>
  <si>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</si>
  <si>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</si>
  <si>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</si>
  <si>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</si>
  <si>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</si>
  <si>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</si>
  <si>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</si>
  <si>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</si>
  <si>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</si>
  <si>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</si>
  <si>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</si>
  <si>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</si>
  <si>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</si>
  <si>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</si>
  <si>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</si>
  <si>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</si>
  <si>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</si>
  <si>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</si>
  <si>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</si>
  <si>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</si>
  <si>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</si>
  <si>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</si>
  <si>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</si>
  <si>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</si>
  <si>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</si>
  <si>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</si>
  <si>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</si>
  <si>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</si>
  <si>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</si>
  <si>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</si>
  <si>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</si>
  <si>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</si>
  <si>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</si>
  <si>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</si>
  <si>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</si>
  <si>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</si>
  <si>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</si>
  <si>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</si>
  <si>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</si>
  <si>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</si>
  <si>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</si>
  <si>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</si>
  <si>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</si>
  <si>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</si>
  <si>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</si>
  <si>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</si>
  <si>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</si>
  <si>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</si>
  <si>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</si>
  <si>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</si>
  <si>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</si>
  <si>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</si>
  <si>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</si>
  <si>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</si>
  <si>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</si>
  <si>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</si>
  <si>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</si>
  <si>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</si>
  <si>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</si>
  <si>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</si>
  <si>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</si>
  <si>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</si>
  <si>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</si>
  <si>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</si>
  <si>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</si>
  <si>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</si>
  <si>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</si>
  <si>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</si>
  <si>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</si>
  <si>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</si>
  <si>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</si>
  <si>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</si>
  <si>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</si>
  <si>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</si>
  <si>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</si>
  <si>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</si>
  <si>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</si>
  <si>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</si>
  <si>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</si>
  <si>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</si>
  <si>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</si>
  <si>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</si>
  <si>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</si>
  <si>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</si>
  <si>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</si>
  <si>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</si>
  <si>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</si>
  <si>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</si>
  <si>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</si>
  <si>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</si>
  <si>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</si>
  <si>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</si>
  <si>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</si>
  <si>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</si>
  <si>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</si>
  <si>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</si>
  <si>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</si>
  <si>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</si>
  <si>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</si>
  <si>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</si>
  <si>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</si>
  <si>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</si>
  <si>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</si>
  <si>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</si>
  <si>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</si>
  <si>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</si>
  <si>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</si>
  <si>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</si>
  <si>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</si>
  <si>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</si>
  <si>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</si>
  <si>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</si>
  <si>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</si>
  <si>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</si>
  <si>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</si>
  <si>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</si>
  <si>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</si>
  <si>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</si>
  <si>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</si>
  <si>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</si>
  <si>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</si>
  <si>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</si>
  <si>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</si>
  <si>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</si>
  <si>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</si>
  <si>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</si>
  <si>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</si>
  <si>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</si>
  <si>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</si>
  <si>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</si>
  <si>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</si>
  <si>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</si>
  <si>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</si>
  <si>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</si>
  <si>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</si>
  <si>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</si>
  <si>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</si>
  <si>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</si>
  <si>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</si>
  <si>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</si>
  <si>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</si>
  <si>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</si>
  <si>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</si>
  <si>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</si>
  <si>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</si>
  <si>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</si>
  <si>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</si>
  <si>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</si>
  <si>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</si>
  <si>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</si>
  <si>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</si>
  <si>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</si>
  <si>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</si>
  <si>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</si>
  <si>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</si>
  <si>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</si>
  <si>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</si>
  <si>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</si>
  <si>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</si>
  <si>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</si>
  <si>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</si>
  <si>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</si>
  <si>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</si>
  <si>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</si>
  <si>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</si>
  <si>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</si>
  <si>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</si>
  <si>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</si>
  <si>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</si>
  <si>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</si>
  <si>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</si>
  <si>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</si>
  <si>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</si>
  <si>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</si>
  <si>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</si>
  <si>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</si>
  <si>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</si>
  <si>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</si>
  <si>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</si>
  <si>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</si>
  <si>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</si>
  <si>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</si>
  <si>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</si>
  <si>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</si>
  <si>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</si>
  <si>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</si>
  <si>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</si>
  <si>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</si>
  <si>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</si>
  <si>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</si>
  <si>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</si>
  <si>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</si>
  <si>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</si>
  <si>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</si>
  <si>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</si>
  <si>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</si>
  <si>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</si>
  <si>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</si>
  <si>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</si>
  <si>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</si>
  <si>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</si>
  <si>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</si>
  <si>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</si>
  <si>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</si>
  <si>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</si>
  <si>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</si>
  <si>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</si>
  <si>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</si>
  <si>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</si>
  <si>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</si>
  <si>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</si>
  <si>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</si>
  <si>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</si>
  <si>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</si>
  <si>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</si>
  <si>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</si>
  <si>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</si>
  <si>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</si>
  <si>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</si>
  <si>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</si>
  <si>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</si>
  <si>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</si>
  <si>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</si>
  <si>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</si>
  <si>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</si>
  <si>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</si>
  <si>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</si>
  <si>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</si>
  <si>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</si>
  <si>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</si>
  <si>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</si>
  <si>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</si>
  <si>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</si>
  <si>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</si>
  <si>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</si>
  <si>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</si>
  <si>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</si>
  <si>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</si>
  <si>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</si>
  <si>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</si>
  <si>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</si>
  <si>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</si>
  <si>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</si>
  <si>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</si>
  <si>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</si>
  <si>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</si>
  <si>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</si>
  <si>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</si>
  <si>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</si>
  <si>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</si>
  <si>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</si>
  <si>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</si>
  <si>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</si>
  <si>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</si>
  <si>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</si>
  <si>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</si>
  <si>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</si>
  <si>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</si>
  <si>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</si>
  <si>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</si>
  <si>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</si>
  <si>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</si>
  <si>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</si>
  <si>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</si>
  <si>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</si>
  <si>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</si>
  <si>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</si>
  <si>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</si>
  <si>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</si>
  <si>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</si>
  <si>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</si>
  <si>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</si>
  <si>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</si>
  <si>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</si>
  <si>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</si>
  <si>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</si>
  <si>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</si>
  <si>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</si>
  <si>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</si>
  <si>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</si>
  <si>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</si>
  <si>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</si>
  <si>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</si>
  <si>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</si>
  <si>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</si>
  <si>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</si>
  <si>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</si>
  <si>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</si>
  <si>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</si>
  <si>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</si>
  <si>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</si>
  <si>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</si>
  <si>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</si>
  <si>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</si>
  <si>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</si>
  <si>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</si>
  <si>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</si>
  <si>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</si>
  <si>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</si>
  <si>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</si>
  <si>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</si>
  <si>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</si>
  <si>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</si>
  <si>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</si>
  <si>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</si>
  <si>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</si>
  <si>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</si>
  <si>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</si>
  <si>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</si>
  <si>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</si>
  <si>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</si>
  <si>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</si>
  <si>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</si>
  <si>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</si>
  <si>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</si>
  <si>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</si>
  <si>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</si>
  <si>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</si>
  <si>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</si>
  <si>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</si>
  <si>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</si>
  <si>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</si>
  <si>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</si>
  <si>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</si>
  <si>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</si>
  <si>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</si>
  <si>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</si>
  <si>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</si>
  <si>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</si>
  <si>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</si>
  <si>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</si>
  <si>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</si>
  <si>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</si>
  <si>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</si>
  <si>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</si>
  <si>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</si>
  <si>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</si>
  <si>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</si>
  <si>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</si>
  <si>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</si>
  <si>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</si>
  <si>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</si>
  <si>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</si>
  <si>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</si>
  <si>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</si>
  <si>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</si>
  <si>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</si>
  <si>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</si>
  <si>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</si>
  <si>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</si>
  <si>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</si>
  <si>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</si>
  <si>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</si>
  <si>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</si>
  <si>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</si>
  <si>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</si>
  <si>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</si>
  <si>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</si>
  <si>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</si>
  <si>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</si>
  <si>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</si>
  <si>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</si>
  <si>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</si>
  <si>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</si>
  <si>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</si>
  <si>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</si>
  <si>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</si>
  <si>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</si>
  <si>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</si>
  <si>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</si>
  <si>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</si>
  <si>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</si>
  <si>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</si>
  <si>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</si>
  <si>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</si>
  <si>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</si>
  <si>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</si>
  <si>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</si>
  <si>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</si>
  <si>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</si>
  <si>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</si>
  <si>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</si>
  <si>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</si>
  <si>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</si>
  <si>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</si>
  <si>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</si>
  <si>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</si>
  <si>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</si>
  <si>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</si>
  <si>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</si>
  <si>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</si>
  <si>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</si>
  <si>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</si>
  <si>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</si>
  <si>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</si>
  <si>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</si>
  <si>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</si>
  <si>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</si>
  <si>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</si>
  <si>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</si>
  <si>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</si>
  <si>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</si>
  <si>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</si>
  <si>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</si>
  <si>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</si>
  <si>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</si>
  <si>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</si>
  <si>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</si>
  <si>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</si>
  <si>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</si>
  <si>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</si>
  <si>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</si>
  <si>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</si>
  <si>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</si>
  <si>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</si>
  <si>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</si>
  <si>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</si>
  <si>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</si>
  <si>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</si>
  <si>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</si>
  <si>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</si>
  <si>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</si>
  <si>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</si>
  <si>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</si>
  <si>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</si>
  <si>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</si>
  <si>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</si>
  <si>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</si>
  <si>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</si>
  <si>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</si>
  <si>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</si>
  <si>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</si>
  <si>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</si>
  <si>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</si>
  <si>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</si>
  <si>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</si>
  <si>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</si>
  <si>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</si>
  <si>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</si>
  <si>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</si>
  <si>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</si>
  <si>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</si>
  <si>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</si>
  <si>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</si>
  <si>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</si>
  <si>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</si>
  <si>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</si>
  <si>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</si>
  <si>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</si>
  <si>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</si>
  <si>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</si>
  <si>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</si>
  <si>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</si>
  <si>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</si>
  <si>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</si>
  <si>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</si>
  <si>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</si>
  <si>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</si>
  <si>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</si>
  <si>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</si>
  <si>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</si>
  <si>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</si>
  <si>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</si>
  <si>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</si>
  <si>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</si>
  <si>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</si>
  <si>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</si>
  <si>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</si>
  <si>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</si>
  <si>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</si>
  <si>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</si>
  <si>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</si>
  <si>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</si>
  <si>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</si>
  <si>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</si>
  <si>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</si>
  <si>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</si>
  <si>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</si>
  <si>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</si>
  <si>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</si>
  <si>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</si>
  <si>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</si>
  <si>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</si>
  <si>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</si>
  <si>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</si>
  <si>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</si>
  <si>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</si>
  <si>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</si>
  <si>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</si>
  <si>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</si>
  <si>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</si>
  <si>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</si>
  <si>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</si>
  <si>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</si>
  <si>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</si>
  <si>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</si>
  <si>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</si>
  <si>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</si>
  <si>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</si>
  <si>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</si>
  <si>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</si>
  <si>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</si>
  <si>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</si>
  <si>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</si>
  <si>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</si>
  <si>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</si>
  <si>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</si>
  <si>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</si>
  <si>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</si>
  <si>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</si>
  <si>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</si>
  <si>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</si>
  <si>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</si>
  <si>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</si>
  <si>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</si>
  <si>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</si>
  <si>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</si>
  <si>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</si>
  <si>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</si>
  <si>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</si>
  <si>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</si>
  <si>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</si>
  <si>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</si>
  <si>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</si>
  <si>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</si>
  <si>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</si>
  <si>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</si>
  <si>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</si>
  <si>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</si>
  <si>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</si>
  <si>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</si>
  <si>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</si>
  <si>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</si>
  <si>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</si>
  <si>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</si>
  <si>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</si>
  <si>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</si>
  <si>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</si>
  <si>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</si>
  <si>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</si>
  <si>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</si>
  <si>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</si>
  <si>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</si>
  <si>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</si>
  <si>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</si>
  <si>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</si>
  <si>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</si>
  <si>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</si>
  <si>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</si>
  <si>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</si>
  <si>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</si>
  <si>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</si>
  <si>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</si>
  <si>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</si>
  <si>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</si>
  <si>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</si>
  <si>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</si>
  <si>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</si>
  <si>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</si>
  <si>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</si>
  <si>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</si>
  <si>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</si>
  <si>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</si>
  <si>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</si>
  <si>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</si>
  <si>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</si>
  <si>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</si>
  <si>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</si>
  <si>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</si>
  <si>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</si>
  <si>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</si>
  <si>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</si>
  <si>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</si>
  <si>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</si>
  <si>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</si>
  <si>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</si>
  <si>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</si>
  <si>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</si>
  <si>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</si>
  <si>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</si>
  <si>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</si>
  <si>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</si>
  <si>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</si>
  <si>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</si>
  <si>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</si>
  <si>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</si>
  <si>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</si>
  <si>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</si>
  <si>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</si>
  <si>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</si>
  <si>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</si>
  <si>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</si>
  <si>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</si>
  <si>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</si>
  <si>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</si>
  <si>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</si>
  <si>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</si>
  <si>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</si>
  <si>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</si>
  <si>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</si>
  <si>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</si>
  <si>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</si>
  <si>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</si>
  <si>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</si>
  <si>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</si>
  <si>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</si>
  <si>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</si>
  <si>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</si>
  <si>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</si>
  <si>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</si>
  <si>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</si>
  <si>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</si>
  <si>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</si>
  <si>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</si>
  <si>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</si>
  <si>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</si>
  <si>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</si>
  <si>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</si>
  <si>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</si>
  <si>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</si>
  <si>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</si>
  <si>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</si>
  <si>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</si>
  <si>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</si>
  <si>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</si>
  <si>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</si>
  <si>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</si>
  <si>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</si>
  <si>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</si>
  <si>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</si>
  <si>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</si>
  <si>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</si>
  <si>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</si>
  <si>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</si>
  <si>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</si>
  <si>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</si>
  <si>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</si>
  <si>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</si>
  <si>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</si>
  <si>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</si>
  <si>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</si>
  <si>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</si>
  <si>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</si>
  <si>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</si>
  <si>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</si>
  <si>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</si>
  <si>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</si>
  <si>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</si>
  <si>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</si>
  <si>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</si>
  <si>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</si>
  <si>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</si>
  <si>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</si>
  <si>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</si>
  <si>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</si>
  <si>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</si>
  <si>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</si>
  <si>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</si>
  <si>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</si>
  <si>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</si>
  <si>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</si>
  <si>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</si>
  <si>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</si>
  <si>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</si>
  <si>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</si>
  <si>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</si>
  <si>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</si>
  <si>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</si>
  <si>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</si>
  <si>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</si>
  <si>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</si>
  <si>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</si>
  <si>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</si>
  <si>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</si>
  <si>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</si>
  <si>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</si>
  <si>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</si>
  <si>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</si>
  <si>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</si>
  <si>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</si>
  <si>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</si>
  <si>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</si>
  <si>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</si>
  <si>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</si>
  <si>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</si>
  <si>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</si>
  <si>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</si>
  <si>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</si>
  <si>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</si>
  <si>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</si>
  <si>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</si>
  <si>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</si>
  <si>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</si>
  <si>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</si>
  <si>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</si>
  <si>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</si>
  <si>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</si>
  <si>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</si>
  <si>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</si>
  <si>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</si>
  <si>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</si>
  <si>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</si>
  <si>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</si>
  <si>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</si>
  <si>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</si>
  <si>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</si>
  <si>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</si>
  <si>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</si>
  <si>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</si>
  <si>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</si>
  <si>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</si>
  <si>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</si>
  <si>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</si>
  <si>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</si>
  <si>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</si>
  <si>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</si>
  <si>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</si>
  <si>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</si>
  <si>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</si>
  <si>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</si>
  <si>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</si>
  <si>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</si>
  <si>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</si>
  <si>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</si>
  <si>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</si>
  <si>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</si>
  <si>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</si>
  <si>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</si>
  <si>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</si>
  <si>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</si>
  <si>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</si>
  <si>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</si>
  <si>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</si>
  <si>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</si>
  <si>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</si>
  <si>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</si>
  <si>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</si>
  <si>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</si>
  <si>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</si>
  <si>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</si>
  <si>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</si>
  <si>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</si>
  <si>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</si>
  <si>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</si>
  <si>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</si>
  <si>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</si>
  <si>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</si>
  <si>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</si>
  <si>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</si>
  <si>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</si>
  <si>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</si>
  <si>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</si>
  <si>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</si>
  <si>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</si>
  <si>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</si>
  <si>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</si>
  <si>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</si>
  <si>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</si>
  <si>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</si>
  <si>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</si>
  <si>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</si>
  <si>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</si>
  <si>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</si>
  <si>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</si>
  <si>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</si>
  <si>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</si>
  <si>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</si>
  <si>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</si>
  <si>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</si>
  <si>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</si>
  <si>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</si>
  <si>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</si>
  <si>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</si>
  <si>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</si>
  <si>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</si>
  <si>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</si>
  <si>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</si>
  <si>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</si>
  <si>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</si>
  <si>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</si>
  <si>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</si>
  <si>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</si>
  <si>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</si>
  <si>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</si>
  <si>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</si>
  <si>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</si>
  <si>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</si>
  <si>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</si>
  <si>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</si>
  <si>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</si>
  <si>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</si>
  <si>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</si>
  <si>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</si>
  <si>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</si>
  <si>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</si>
  <si>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</si>
  <si>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</si>
  <si>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</si>
  <si>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</si>
  <si>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</si>
  <si>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</si>
  <si>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</si>
  <si>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</si>
  <si>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</si>
  <si>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</si>
  <si>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</si>
  <si>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</si>
  <si>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</si>
  <si>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</si>
  <si>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</si>
  <si>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</si>
  <si>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</si>
  <si>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</si>
  <si>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</si>
  <si>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</si>
  <si>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</si>
  <si>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</si>
  <si>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</si>
  <si>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</si>
  <si>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</si>
  <si>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</si>
  <si>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</si>
  <si>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</si>
  <si>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</si>
  <si>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</si>
  <si>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</si>
  <si>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</si>
  <si>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</si>
  <si>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</si>
  <si>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</si>
  <si>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</si>
  <si>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</si>
  <si>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</si>
  <si>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</si>
  <si>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</si>
  <si>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</si>
  <si>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</si>
  <si>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</si>
  <si>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</si>
  <si>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</si>
  <si>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</si>
  <si>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</si>
  <si>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</si>
  <si>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</si>
  <si>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</si>
  <si>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</si>
  <si>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</si>
  <si>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</si>
  <si>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</si>
  <si>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</si>
  <si>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</si>
  <si>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</si>
  <si>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</si>
  <si>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</si>
  <si>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</si>
  <si>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</si>
  <si>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</si>
  <si>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</si>
  <si>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</si>
  <si>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</si>
  <si>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</si>
  <si>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</si>
  <si>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</si>
  <si>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</si>
  <si>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</si>
  <si>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</si>
  <si>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</si>
  <si>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</si>
  <si>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</si>
  <si>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</si>
  <si>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</si>
  <si>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</si>
  <si>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</si>
  <si>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</si>
  <si>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</si>
  <si>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</si>
  <si>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</si>
  <si>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</si>
  <si>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</si>
  <si>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</si>
  <si>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</si>
  <si>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</si>
  <si>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</si>
  <si>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</si>
  <si>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</si>
  <si>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</si>
  <si>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</si>
  <si>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</si>
  <si>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</si>
  <si>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</si>
  <si>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</si>
  <si>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</si>
  <si>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</si>
  <si>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</si>
  <si>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</si>
  <si>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</si>
  <si>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</si>
  <si>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</si>
  <si>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</si>
  <si>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</si>
  <si>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</si>
  <si>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</si>
  <si>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</si>
  <si>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</si>
  <si>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</si>
  <si>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</si>
  <si>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</si>
  <si>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</si>
  <si>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</si>
  <si>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</si>
  <si>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</si>
  <si>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</si>
  <si>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</si>
  <si>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</si>
  <si>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</si>
  <si>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</si>
  <si>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</si>
  <si>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</si>
  <si>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</si>
  <si>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</si>
  <si>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</si>
  <si>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</si>
  <si>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</si>
  <si>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</si>
  <si>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</si>
  <si>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</si>
  <si>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</si>
  <si>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</si>
  <si>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</si>
  <si>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</si>
  <si>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</si>
  <si>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</si>
  <si>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</si>
  <si>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</si>
  <si>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</si>
  <si>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</si>
  <si>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</si>
  <si>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</si>
  <si>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</si>
  <si>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</si>
  <si>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</si>
  <si>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</si>
  <si>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</si>
  <si>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</si>
  <si>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</si>
  <si>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</si>
  <si>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</si>
  <si>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</si>
  <si>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</si>
  <si>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</si>
  <si>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</si>
  <si>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</si>
  <si>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</si>
  <si>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</si>
  <si>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</si>
  <si>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</si>
  <si>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</si>
  <si>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</si>
  <si>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</si>
  <si>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</si>
  <si>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</si>
  <si>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</si>
  <si>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</si>
  <si>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</si>
  <si>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</si>
  <si>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</si>
  <si>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</si>
  <si>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</si>
  <si>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</si>
  <si>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</si>
  <si>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</si>
  <si>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</si>
  <si>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</si>
  <si>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</si>
  <si>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</si>
  <si>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</si>
  <si>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</si>
  <si>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</si>
  <si>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</si>
  <si>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</si>
  <si>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</si>
  <si>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</si>
  <si>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</si>
  <si>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</si>
  <si>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</si>
  <si>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</si>
  <si>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</si>
  <si>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</si>
  <si>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</si>
  <si>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</si>
  <si>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</si>
  <si>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</si>
  <si>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</si>
  <si>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</si>
  <si>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</si>
  <si>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</si>
  <si>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</si>
  <si>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</si>
  <si>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</si>
  <si>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</si>
  <si>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</si>
  <si>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</si>
  <si>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</si>
  <si>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</si>
  <si>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</si>
  <si>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</si>
  <si>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</si>
  <si>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</si>
  <si>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</si>
  <si>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</si>
  <si>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</si>
  <si>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</si>
  <si>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</si>
  <si>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</si>
  <si>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</si>
  <si>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</si>
  <si>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</si>
  <si>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</si>
  <si>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</si>
  <si>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</si>
  <si>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</si>
  <si>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</si>
  <si>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</si>
  <si>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</si>
  <si>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</si>
  <si>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</si>
  <si>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</si>
  <si>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</si>
  <si>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</si>
  <si>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</si>
  <si>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</si>
  <si>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</si>
  <si>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</si>
  <si>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</si>
  <si>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</si>
  <si>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</si>
  <si>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</si>
  <si>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</si>
  <si>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</si>
  <si>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</si>
  <si>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</si>
  <si>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</si>
  <si>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</si>
  <si>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</si>
  <si>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</si>
  <si>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</si>
  <si>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</si>
  <si>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</si>
  <si>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</si>
  <si>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</si>
  <si>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</si>
  <si>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</si>
  <si>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</si>
  <si>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</si>
  <si>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</si>
  <si>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</si>
  <si>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</si>
  <si>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</si>
  <si>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</si>
  <si>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</si>
  <si>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</si>
  <si>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</si>
  <si>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</si>
  <si>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</si>
  <si>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</si>
  <si>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</si>
  <si>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</si>
  <si>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</si>
  <si>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</si>
  <si>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</si>
  <si>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</si>
  <si>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</si>
  <si>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</si>
  <si>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</si>
  <si>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</si>
  <si>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</si>
  <si>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</si>
  <si>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</si>
  <si>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</si>
  <si>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</si>
  <si>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</si>
  <si>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</si>
  <si>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</si>
  <si>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</si>
  <si>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</si>
  <si>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</si>
  <si>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</si>
  <si>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</si>
  <si>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</si>
  <si>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</si>
  <si>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</si>
  <si>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</si>
  <si>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</si>
  <si>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</si>
  <si>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</si>
  <si>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</si>
  <si>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</si>
  <si>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</si>
  <si>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</si>
  <si>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</si>
  <si>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</si>
  <si>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</si>
  <si>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</si>
  <si>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</si>
  <si>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</si>
  <si>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</si>
  <si>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</si>
  <si>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</si>
  <si>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</si>
  <si>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</si>
  <si>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</si>
  <si>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</si>
  <si>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</si>
  <si>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</si>
  <si>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</si>
  <si>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</si>
  <si>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</si>
  <si>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</si>
  <si>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</si>
  <si>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</si>
  <si>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</si>
  <si>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</si>
  <si>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</si>
  <si>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</si>
  <si>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</si>
  <si>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</si>
  <si>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</si>
  <si>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</si>
  <si>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</si>
  <si>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</si>
  <si>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</si>
  <si>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</si>
  <si>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</si>
  <si>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</si>
  <si>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</si>
  <si>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</si>
  <si>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</si>
  <si>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</si>
  <si>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</si>
  <si>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</si>
  <si>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</si>
  <si>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</si>
  <si>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</si>
  <si>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</si>
  <si>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</si>
  <si>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</si>
  <si>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</si>
  <si>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</si>
  <si>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</si>
  <si>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</si>
  <si>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</si>
  <si>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</si>
  <si>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</si>
  <si>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</si>
  <si>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</si>
  <si>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</si>
  <si>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</si>
  <si>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</si>
  <si>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</si>
  <si>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</si>
  <si>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</si>
  <si>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</si>
  <si>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</si>
  <si>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</si>
  <si>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</si>
  <si>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</si>
  <si>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</si>
  <si>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</si>
  <si>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</si>
  <si>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</si>
  <si>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</si>
  <si>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</si>
  <si>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</si>
  <si>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</si>
  <si>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</si>
  <si>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</si>
  <si>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</si>
  <si>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</si>
  <si>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</si>
  <si>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</si>
  <si>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</si>
  <si>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</si>
  <si>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</si>
  <si>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</si>
  <si>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</si>
  <si>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</si>
  <si>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</si>
  <si>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</si>
  <si>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</si>
  <si>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</si>
  <si>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</si>
  <si>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</si>
  <si>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</si>
  <si>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</si>
  <si>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</si>
  <si>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</si>
  <si>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</si>
  <si>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</si>
  <si>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</si>
  <si>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</si>
  <si>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</si>
  <si>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</si>
  <si>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</si>
  <si>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</si>
  <si>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</si>
  <si>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</si>
  <si>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</si>
  <si>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</si>
  <si>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</si>
  <si>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</si>
  <si>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</si>
  <si>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</si>
  <si>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</si>
  <si>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</si>
  <si>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</si>
  <si>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</si>
  <si>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</si>
  <si>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</si>
  <si>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</si>
  <si>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</si>
  <si>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</si>
  <si>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</si>
  <si>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</si>
  <si>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</si>
  <si>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</si>
  <si>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</si>
  <si>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</si>
  <si>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</si>
  <si>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</si>
  <si>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</si>
  <si>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</si>
  <si>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</si>
  <si>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</si>
  <si>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</si>
  <si>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</si>
  <si>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</si>
  <si>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</si>
  <si>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</si>
  <si>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</si>
  <si>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</si>
  <si>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</si>
  <si>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</si>
  <si>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</si>
  <si>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</si>
  <si>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</si>
  <si>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</si>
  <si>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</si>
  <si>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</si>
  <si>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</si>
  <si>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</si>
  <si>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</si>
  <si>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</si>
  <si>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</si>
  <si>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</si>
  <si>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</si>
  <si>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</si>
  <si>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</si>
  <si>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</si>
  <si>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</si>
  <si>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</si>
  <si>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</si>
  <si>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</si>
  <si>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</si>
  <si>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</si>
  <si>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</si>
  <si>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</si>
  <si>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</si>
  <si>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</si>
  <si>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</si>
  <si>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</si>
  <si>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</si>
  <si>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</si>
  <si>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</si>
  <si>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</si>
  <si>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</si>
  <si>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</si>
  <si>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</si>
  <si>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</si>
  <si>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</si>
  <si>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</si>
  <si>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</si>
  <si>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</si>
  <si>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</si>
  <si>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</si>
  <si>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</si>
  <si>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</si>
  <si>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</si>
  <si>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</si>
  <si>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</si>
  <si>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</si>
  <si>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</si>
  <si>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</si>
  <si>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</si>
  <si>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</si>
  <si>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</si>
  <si>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</si>
  <si>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</si>
  <si>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</si>
  <si>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</si>
  <si>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</si>
  <si>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</si>
  <si>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</si>
  <si>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</si>
  <si>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</si>
  <si>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</si>
  <si>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</si>
  <si>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</si>
  <si>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</si>
  <si>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</si>
  <si>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</si>
  <si>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</si>
  <si>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</si>
  <si>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</si>
  <si>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</si>
  <si>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</si>
  <si>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</si>
  <si>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</si>
  <si>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</si>
  <si>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</si>
  <si>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</si>
  <si>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</si>
  <si>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</si>
  <si>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</si>
  <si>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</si>
  <si>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</si>
  <si>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</si>
  <si>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</si>
  <si>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</si>
  <si>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</si>
  <si>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</si>
  <si>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</si>
  <si>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</si>
  <si>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</si>
  <si>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</si>
  <si>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</si>
  <si>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</si>
  <si>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</si>
  <si>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</si>
  <si>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</si>
  <si>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</si>
  <si>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</si>
  <si>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</si>
  <si>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</si>
  <si>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</si>
  <si>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</si>
  <si>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</si>
  <si>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</si>
  <si>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</si>
  <si>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</si>
  <si>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</si>
  <si>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</si>
  <si>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</si>
  <si>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</si>
  <si>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</si>
  <si>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</si>
  <si>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</si>
  <si>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</si>
  <si>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</si>
  <si>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</si>
  <si>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</si>
  <si>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</si>
  <si>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</si>
  <si>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</si>
  <si>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</si>
  <si>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</si>
  <si>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</si>
  <si>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</si>
  <si>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</si>
  <si>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</si>
  <si>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</si>
  <si>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</si>
  <si>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</si>
  <si>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</si>
  <si>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</si>
  <si>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</si>
  <si>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</si>
  <si>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</si>
  <si>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</si>
  <si>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</si>
  <si>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</si>
  <si>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</si>
  <si>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</si>
  <si>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</si>
  <si>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</si>
  <si>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</si>
  <si>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</si>
  <si>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</si>
  <si>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</si>
  <si>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</si>
  <si>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</si>
  <si>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</si>
  <si>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</si>
  <si>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</si>
  <si>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</si>
  <si>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</si>
  <si>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</si>
  <si>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</si>
  <si>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</si>
  <si>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</si>
  <si>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</si>
  <si>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</si>
  <si>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</si>
  <si>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</si>
  <si>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</si>
  <si>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</si>
  <si>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</si>
  <si>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</si>
  <si>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</si>
  <si>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</si>
  <si>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</si>
  <si>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</si>
  <si>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</si>
  <si>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</si>
  <si>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</si>
  <si>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</si>
  <si>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</si>
  <si>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</si>
  <si>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</si>
  <si>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</si>
  <si>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</si>
  <si>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</si>
  <si>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</si>
  <si>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</si>
  <si>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</si>
  <si>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</si>
  <si>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</si>
  <si>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</si>
  <si>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</si>
  <si>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</si>
  <si>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</si>
  <si>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</si>
  <si>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</si>
  <si>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</si>
  <si>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</si>
  <si>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</si>
  <si>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</si>
  <si>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</si>
  <si>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</si>
  <si>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</si>
  <si>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</si>
  <si>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</si>
  <si>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</si>
  <si>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</si>
  <si>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</si>
  <si>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</si>
  <si>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</si>
  <si>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</si>
  <si>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</si>
  <si>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</si>
  <si>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</si>
  <si>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</si>
  <si>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</si>
  <si>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</si>
  <si>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</si>
  <si>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</si>
  <si>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</si>
  <si>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</si>
  <si>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</si>
  <si>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</si>
  <si>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</si>
  <si>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</si>
  <si>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</si>
  <si>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</si>
  <si>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</si>
  <si>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</si>
  <si>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</si>
  <si>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</si>
  <si>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</si>
  <si>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</si>
  <si>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</si>
  <si>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</si>
  <si>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</si>
  <si>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</si>
  <si>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</si>
  <si>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</si>
  <si>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</si>
  <si>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</si>
  <si>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</si>
  <si>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</si>
  <si>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</si>
  <si>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</si>
  <si>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</si>
  <si>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</si>
  <si>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</si>
  <si>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</si>
  <si>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</si>
  <si>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</si>
  <si>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</si>
  <si>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</si>
  <si>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</si>
  <si>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</si>
  <si>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</si>
  <si>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</si>
  <si>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</si>
  <si>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</si>
  <si>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</si>
  <si>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</si>
  <si>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</si>
  <si>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</si>
  <si>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</si>
  <si>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</si>
  <si>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</si>
  <si>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</si>
  <si>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</si>
  <si>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</si>
  <si>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</si>
  <si>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</si>
  <si>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</si>
  <si>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</si>
  <si>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</si>
  <si>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</si>
  <si>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</si>
  <si>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</si>
  <si>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</si>
  <si>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</si>
  <si>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</si>
  <si>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</si>
  <si>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</si>
  <si>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</si>
  <si>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</si>
  <si>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</si>
  <si>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</si>
  <si>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</si>
  <si>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</si>
  <si>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</si>
  <si>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</si>
  <si>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</si>
  <si>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</si>
  <si>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</si>
  <si>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</si>
  <si>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</si>
  <si>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</si>
  <si>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</si>
  <si>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</si>
  <si>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</si>
  <si>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</si>
  <si>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</si>
  <si>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</si>
  <si>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</si>
  <si>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</si>
  <si>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</si>
  <si>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</si>
  <si>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</si>
  <si>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</si>
  <si>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</si>
  <si>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</si>
  <si>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</si>
  <si>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</si>
  <si>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</si>
  <si>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</si>
  <si>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</si>
  <si>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</si>
  <si>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</si>
  <si>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</si>
  <si>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</si>
  <si>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</si>
  <si>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</si>
  <si>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</si>
  <si>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</si>
  <si>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</si>
  <si>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</si>
  <si>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</si>
  <si>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</si>
  <si>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</si>
  <si>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</si>
  <si>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</si>
  <si>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</si>
  <si>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</si>
  <si>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</si>
  <si>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</si>
  <si>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</si>
  <si>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</si>
  <si>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</si>
  <si>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</si>
  <si>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</si>
  <si>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</si>
  <si>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</si>
  <si>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</si>
  <si>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</si>
  <si>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</si>
  <si>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</si>
  <si>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</si>
  <si>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</si>
  <si>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</si>
  <si>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</si>
  <si>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</si>
  <si>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</si>
  <si>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</si>
  <si>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</si>
  <si>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</si>
  <si>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</si>
  <si>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</si>
  <si>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</si>
  <si>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</si>
  <si>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</si>
  <si>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</si>
  <si>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</si>
  <si>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</si>
  <si>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</si>
  <si>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</si>
  <si>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</si>
  <si>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</si>
  <si>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</si>
  <si>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</si>
  <si>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</si>
  <si>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</si>
  <si>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</si>
  <si>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</si>
  <si>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</si>
  <si>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</si>
  <si>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</si>
  <si>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</si>
  <si>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</si>
  <si>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</si>
  <si>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</si>
  <si>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</si>
  <si>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</si>
  <si>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</si>
  <si>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</si>
  <si>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</si>
  <si>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</si>
  <si>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</si>
  <si>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</si>
  <si>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</si>
  <si>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</si>
  <si>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</si>
  <si>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</si>
  <si>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</si>
  <si>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</si>
  <si>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</si>
  <si>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</si>
  <si>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</si>
  <si>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</si>
  <si>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</si>
  <si>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</si>
  <si>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</si>
  <si>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</si>
  <si>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</si>
  <si>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</si>
  <si>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</si>
  <si>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</si>
  <si>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</si>
  <si>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</si>
  <si>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</si>
  <si>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</si>
  <si>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</si>
  <si>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</si>
  <si>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</si>
  <si>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</si>
  <si>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</si>
  <si>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</si>
  <si>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</si>
  <si>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</si>
  <si>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</si>
  <si>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</si>
  <si>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</si>
  <si>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</si>
  <si>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</si>
  <si>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</si>
  <si>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</si>
  <si>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</si>
  <si>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</si>
  <si>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</si>
  <si>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</si>
  <si>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</si>
  <si>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</si>
  <si>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</si>
  <si>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</si>
  <si>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</si>
  <si>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</si>
  <si>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</si>
  <si>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</si>
  <si>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</si>
  <si>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</si>
  <si>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</si>
  <si>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</si>
  <si>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</si>
  <si>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</si>
  <si>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</si>
  <si>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</si>
  <si>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</si>
  <si>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</si>
  <si>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</si>
  <si>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</si>
  <si>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</si>
  <si>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</si>
  <si>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</si>
  <si>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</si>
  <si>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</si>
  <si>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</si>
  <si>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</si>
  <si>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</si>
  <si>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</si>
  <si>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</si>
  <si>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</si>
  <si>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</si>
  <si>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</si>
  <si>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</si>
  <si>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</si>
  <si>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</si>
  <si>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</si>
  <si>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</si>
  <si>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</si>
  <si>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</si>
  <si>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</si>
  <si>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</si>
  <si>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</si>
  <si>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</si>
  <si>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</si>
  <si>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</si>
  <si>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</si>
  <si>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</si>
  <si>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</si>
  <si>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</si>
  <si>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</si>
  <si>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</si>
  <si>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</si>
  <si>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</si>
  <si>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</si>
  <si>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</si>
  <si>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</si>
  <si>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</si>
  <si>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</si>
  <si>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</si>
  <si>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</si>
  <si>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</si>
  <si>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</si>
  <si>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</si>
  <si>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</si>
  <si>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</si>
  <si>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</si>
  <si>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</si>
  <si>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</si>
  <si>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</si>
  <si>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</si>
  <si>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</si>
  <si>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</si>
  <si>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</si>
  <si>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</si>
  <si>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</si>
  <si>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</si>
  <si>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</si>
  <si>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</si>
  <si>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</si>
  <si>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</si>
  <si>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</si>
  <si>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</si>
  <si>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</si>
  <si>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</si>
  <si>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</si>
  <si>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</si>
  <si>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</si>
  <si>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</si>
  <si>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</si>
  <si>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</si>
  <si>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</si>
  <si>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</si>
  <si>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</si>
  <si>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</si>
  <si>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</si>
  <si>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</si>
  <si>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</si>
  <si>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</si>
  <si>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</si>
  <si>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</si>
  <si>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</si>
  <si>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</si>
  <si>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</si>
  <si>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</si>
  <si>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</si>
  <si>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</si>
  <si>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</si>
  <si>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</si>
  <si>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</si>
  <si>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</si>
  <si>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</si>
  <si>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</si>
  <si>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</si>
  <si>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</si>
  <si>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</si>
  <si>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</si>
  <si>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</si>
  <si>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</si>
  <si>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</si>
  <si>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</si>
  <si>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</si>
  <si>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</si>
  <si>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</si>
  <si>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</si>
  <si>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</si>
  <si>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</si>
  <si>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</si>
  <si>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</si>
  <si>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</si>
  <si>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</si>
  <si>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</si>
  <si>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</si>
  <si>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</si>
  <si>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</si>
  <si>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</si>
  <si>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</si>
  <si>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</si>
  <si>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</si>
  <si>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</si>
  <si>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</si>
  <si>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</si>
  <si>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</si>
  <si>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</si>
  <si>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</si>
  <si>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</si>
  <si>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</si>
  <si>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</si>
  <si>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</si>
  <si>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</si>
  <si>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</si>
  <si>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</si>
  <si>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</si>
  <si>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</si>
  <si>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</si>
  <si>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</si>
  <si>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</si>
  <si>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</si>
  <si>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</si>
  <si>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</si>
  <si>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</si>
  <si>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</si>
  <si>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</si>
  <si>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</si>
  <si>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</si>
  <si>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</si>
  <si>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</si>
  <si>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</si>
  <si>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</si>
  <si>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</si>
  <si>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</si>
  <si>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</si>
  <si>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</si>
  <si>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</si>
  <si>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</si>
  <si>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</si>
  <si>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</si>
  <si>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</si>
  <si>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</si>
  <si>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</si>
  <si>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</si>
  <si>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</si>
  <si>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</si>
  <si>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</si>
  <si>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</si>
  <si>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</si>
  <si>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</si>
  <si>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</si>
  <si>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</si>
  <si>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</si>
  <si>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</si>
  <si>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</si>
  <si>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</si>
  <si>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</si>
  <si>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</si>
  <si>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</si>
  <si>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</si>
  <si>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</si>
  <si>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</si>
  <si>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</si>
  <si>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</si>
  <si>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</si>
  <si>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</si>
  <si>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</si>
  <si>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</si>
  <si>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</si>
  <si>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</si>
  <si>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</si>
  <si>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</si>
  <si>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</si>
  <si>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</si>
  <si>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</si>
  <si>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</si>
  <si>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</si>
  <si>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</si>
  <si>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</si>
  <si>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</si>
  <si>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</si>
  <si>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</si>
  <si>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</si>
  <si>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</si>
  <si>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</si>
  <si>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</si>
  <si>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</si>
  <si>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</si>
  <si>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</si>
  <si>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</si>
  <si>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</si>
  <si>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</si>
  <si>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</si>
  <si>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</si>
  <si>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</si>
  <si>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</si>
  <si>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</si>
  <si>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</si>
  <si>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</si>
  <si>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</si>
  <si>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</si>
  <si>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</si>
  <si>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</si>
  <si>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</si>
  <si>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</si>
  <si>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</si>
  <si>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</si>
  <si>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</si>
  <si>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</si>
  <si>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</si>
  <si>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</si>
  <si>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</si>
  <si>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</si>
  <si>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</si>
  <si>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</si>
  <si>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</si>
  <si>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</si>
  <si>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</si>
  <si>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</si>
  <si>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</si>
  <si>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</si>
  <si>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</si>
  <si>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</si>
  <si>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</si>
  <si>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</si>
  <si>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</si>
  <si>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</si>
  <si>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</si>
  <si>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</si>
  <si>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</si>
  <si>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</si>
  <si>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</si>
  <si>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</si>
  <si>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</si>
  <si>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</si>
  <si>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</si>
  <si>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</si>
  <si>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</si>
  <si>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</si>
  <si>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</si>
  <si>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</si>
  <si>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</si>
  <si>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</si>
  <si>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</si>
  <si>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</si>
  <si>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</si>
  <si>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</si>
  <si>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</si>
  <si>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</si>
  <si>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</si>
  <si>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</si>
  <si>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</si>
  <si>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</si>
  <si>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</si>
  <si>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</si>
  <si>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</si>
  <si>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</si>
  <si>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</si>
  <si>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</si>
  <si>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</si>
  <si>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</si>
  <si>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</si>
  <si>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</si>
  <si>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</si>
  <si>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</si>
  <si>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</si>
  <si>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</si>
  <si>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</si>
  <si>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</si>
  <si>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</si>
  <si>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</si>
  <si>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</si>
  <si>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</si>
  <si>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</si>
  <si>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</si>
  <si>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</si>
  <si>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</si>
  <si>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</si>
  <si>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</si>
  <si>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</si>
  <si>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</si>
  <si>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</si>
  <si>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</si>
  <si>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</si>
  <si>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</si>
  <si>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</si>
  <si>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</si>
  <si>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</si>
  <si>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</si>
  <si>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</si>
  <si>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</si>
  <si>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</si>
  <si>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</si>
  <si>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</si>
  <si>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</si>
  <si>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</si>
  <si>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</si>
  <si>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</si>
  <si>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</si>
  <si>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</si>
  <si>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</si>
  <si>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</si>
  <si>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</si>
  <si>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</si>
  <si>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</si>
  <si>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</si>
  <si>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</si>
  <si>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</si>
  <si>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</si>
  <si>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</si>
  <si>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</si>
  <si>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</si>
  <si>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</si>
  <si>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</si>
  <si>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</si>
  <si>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</si>
  <si>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</si>
  <si>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</si>
  <si>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</si>
  <si>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</si>
  <si>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</si>
  <si>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</si>
  <si>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</si>
  <si>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</si>
  <si>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</si>
  <si>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</si>
  <si>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</si>
  <si>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</si>
  <si>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</si>
  <si>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</si>
  <si>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</si>
  <si>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</si>
  <si>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</si>
  <si>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</si>
  <si>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</si>
  <si>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</si>
  <si>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</si>
  <si>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</si>
  <si>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</si>
  <si>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</si>
  <si>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</si>
  <si>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</si>
  <si>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</si>
  <si>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</si>
  <si>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</si>
  <si>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</si>
  <si>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</si>
  <si>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</si>
  <si>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</si>
  <si>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</si>
  <si>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</si>
  <si>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</si>
  <si>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</si>
  <si>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</si>
  <si>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</si>
  <si>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</si>
  <si>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</si>
  <si>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</si>
  <si>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</si>
  <si>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</si>
  <si>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</si>
  <si>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</si>
  <si>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</si>
  <si>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</si>
  <si>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</si>
  <si>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</si>
  <si>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</si>
  <si>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</si>
  <si>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</si>
  <si>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</si>
  <si>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</si>
  <si>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</si>
  <si>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</si>
  <si>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</si>
  <si>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</si>
  <si>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</si>
  <si>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</si>
  <si>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</si>
  <si>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</si>
  <si>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</si>
  <si>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</si>
  <si>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</si>
  <si>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</si>
  <si>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</si>
  <si>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</si>
  <si>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</si>
  <si>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</si>
  <si>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</si>
  <si>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</si>
  <si>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</si>
  <si>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</si>
  <si>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</si>
  <si>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</si>
  <si>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</si>
  <si>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</si>
  <si>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</si>
  <si>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</si>
  <si>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</si>
  <si>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</si>
  <si>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</si>
  <si>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</si>
  <si>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</si>
  <si>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</si>
  <si>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</si>
  <si>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</si>
  <si>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</si>
  <si>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</si>
  <si>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</si>
  <si>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</si>
  <si>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</si>
  <si>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</si>
  <si>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</si>
  <si>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</si>
  <si>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</si>
  <si>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</si>
  <si>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</si>
  <si>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</si>
  <si>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</si>
  <si>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</si>
  <si>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</si>
  <si>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</si>
  <si>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</si>
  <si>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</si>
  <si>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</si>
  <si>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</si>
  <si>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</si>
  <si>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</si>
  <si>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</si>
  <si>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</si>
  <si>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</si>
  <si>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</si>
  <si>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</si>
  <si>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</si>
  <si>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</si>
  <si>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</si>
  <si>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</si>
  <si>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</si>
  <si>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</si>
  <si>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</si>
  <si>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</si>
  <si>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</si>
  <si>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</si>
  <si>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</si>
  <si>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</si>
  <si>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</si>
  <si>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</si>
  <si>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</si>
  <si>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</si>
  <si>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</si>
  <si>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</si>
  <si>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</si>
  <si>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</si>
  <si>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</si>
  <si>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</si>
  <si>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</si>
  <si>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</si>
  <si>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</si>
  <si>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</si>
  <si>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</si>
  <si>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</si>
  <si>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</si>
  <si>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</si>
  <si>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</si>
  <si>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</si>
  <si>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</si>
  <si>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</si>
  <si>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</si>
  <si>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</si>
  <si>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</si>
  <si>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</si>
  <si>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</si>
  <si>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</si>
  <si>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</si>
  <si>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</si>
  <si>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</si>
  <si>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</si>
  <si>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</si>
  <si>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</si>
  <si>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</si>
  <si>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</si>
  <si>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</si>
  <si>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</si>
  <si>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</si>
  <si>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</si>
  <si>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</si>
  <si>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</si>
  <si>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</si>
  <si>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</si>
  <si>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</si>
  <si>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</si>
  <si>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</si>
  <si>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</si>
  <si>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</si>
  <si>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</si>
  <si>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</si>
  <si>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</si>
  <si>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</si>
  <si>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</si>
  <si>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</si>
  <si>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</si>
  <si>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</si>
  <si>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</si>
  <si>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</si>
  <si>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</si>
  <si>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</si>
  <si>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</si>
  <si>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</si>
  <si>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</si>
  <si>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</si>
  <si>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</si>
  <si>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</si>
  <si>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</si>
  <si>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</si>
  <si>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</si>
  <si>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</si>
  <si>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</si>
  <si>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</si>
  <si>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</si>
  <si>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</si>
  <si>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</si>
  <si>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</si>
  <si>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</si>
  <si>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</si>
  <si>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</si>
  <si>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</si>
  <si>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</si>
  <si>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</si>
  <si>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</si>
  <si>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</si>
  <si>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</si>
  <si>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</si>
  <si>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</si>
  <si>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</si>
  <si>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</si>
  <si>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</si>
  <si>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</si>
  <si>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</si>
  <si>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</si>
  <si>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</si>
  <si>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</si>
  <si>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</si>
  <si>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</si>
  <si>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</si>
  <si>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</si>
  <si>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</si>
  <si>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</si>
  <si>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</si>
  <si>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</si>
  <si>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</si>
  <si>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</si>
  <si>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</si>
  <si>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</si>
  <si>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</si>
  <si>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</si>
  <si>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</si>
  <si>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</si>
  <si>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</si>
  <si>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</si>
  <si>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</si>
  <si>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</si>
  <si>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</si>
  <si>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</si>
  <si>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</si>
  <si>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</si>
  <si>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</si>
  <si>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</si>
  <si>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</si>
  <si>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</si>
  <si>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</si>
  <si>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</si>
  <si>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</si>
  <si>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</si>
  <si>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</si>
  <si>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</si>
  <si>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</si>
  <si>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</si>
  <si>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</si>
  <si>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</si>
  <si>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</si>
  <si>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</si>
  <si>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</si>
  <si>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</si>
  <si>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</si>
  <si>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</si>
  <si>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</si>
  <si>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</si>
  <si>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</si>
  <si>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</si>
  <si>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</si>
  <si>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</si>
  <si>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</si>
  <si>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</si>
  <si>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</si>
  <si>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</si>
  <si>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</si>
  <si>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</si>
  <si>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</si>
  <si>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</si>
  <si>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</si>
  <si>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</si>
  <si>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</si>
  <si>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</si>
  <si>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</si>
  <si>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</si>
  <si>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</si>
  <si>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</si>
  <si>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</si>
  <si>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</si>
  <si>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</si>
  <si>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</si>
  <si>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</si>
  <si>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</si>
  <si>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</si>
  <si>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</si>
  <si>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</si>
  <si>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</si>
  <si>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</si>
  <si>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</si>
  <si>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</si>
  <si>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</si>
  <si>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</si>
  <si>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</si>
  <si>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</si>
  <si>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</si>
  <si>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</si>
  <si>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</si>
  <si>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</si>
  <si>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</si>
  <si>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</si>
  <si>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</si>
  <si>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</si>
  <si>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</si>
  <si>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</si>
  <si>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</si>
  <si>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</si>
  <si>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</si>
  <si>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</si>
  <si>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</si>
  <si>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</si>
  <si>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</si>
  <si>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</si>
  <si>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</si>
  <si>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</si>
  <si>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</si>
  <si>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</si>
  <si>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</si>
  <si>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</si>
  <si>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</si>
  <si>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</si>
  <si>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</si>
  <si>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</si>
  <si>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</si>
  <si>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</si>
  <si>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</si>
  <si>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</si>
  <si>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</si>
  <si>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</si>
  <si>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</si>
  <si>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</si>
  <si>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</si>
  <si>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</si>
  <si>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</si>
  <si>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</si>
  <si>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</si>
  <si>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</si>
  <si>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</si>
  <si>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</si>
  <si>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</si>
  <si>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</si>
  <si>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</si>
  <si>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</si>
  <si>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</si>
  <si>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</si>
  <si>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</si>
  <si>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</si>
  <si>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</si>
  <si>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</si>
  <si>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</si>
  <si>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</si>
  <si>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</si>
  <si>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</si>
  <si>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</si>
  <si>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</si>
  <si>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</si>
  <si>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</si>
  <si>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</si>
  <si>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</si>
  <si>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</si>
  <si>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</si>
  <si>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</si>
  <si>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</si>
  <si>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</si>
  <si>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</si>
  <si>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</si>
  <si>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</si>
  <si>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</si>
  <si>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</si>
  <si>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</si>
  <si>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</si>
  <si>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</si>
  <si>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</si>
  <si>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</si>
  <si>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</si>
  <si>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</si>
  <si>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</si>
  <si>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</si>
  <si>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</si>
  <si>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</si>
  <si>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</si>
  <si>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</si>
  <si>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</si>
  <si>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</si>
  <si>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</si>
  <si>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</si>
  <si>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</si>
  <si>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</si>
  <si>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</si>
  <si>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</si>
  <si>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</si>
  <si>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</si>
  <si>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</si>
  <si>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</si>
  <si>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</si>
  <si>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</si>
  <si>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</si>
  <si>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</si>
  <si>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</si>
  <si>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</si>
  <si>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</si>
  <si>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</si>
  <si>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</si>
  <si>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</si>
  <si>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</si>
  <si>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</si>
  <si>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</si>
  <si>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</si>
  <si>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</si>
  <si>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</si>
  <si>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</si>
  <si>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</si>
  <si>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</si>
  <si>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</si>
  <si>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</si>
  <si>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</si>
  <si>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</si>
  <si>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</si>
  <si>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</si>
  <si>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</si>
  <si>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</si>
  <si>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</si>
  <si>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</si>
  <si>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</si>
  <si>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</si>
  <si>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</si>
  <si>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</si>
  <si>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</si>
  <si>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</si>
  <si>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</si>
  <si>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</si>
  <si>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</si>
  <si>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</si>
  <si>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</si>
  <si>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</si>
  <si>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</si>
  <si>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</si>
  <si>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</si>
  <si>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</si>
  <si>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</si>
  <si>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</si>
  <si>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</si>
  <si>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</si>
  <si>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</si>
  <si>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</si>
  <si>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</si>
  <si>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</si>
  <si>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</si>
  <si>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</si>
  <si>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</si>
  <si>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</si>
  <si>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</si>
  <si>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</si>
  <si>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</si>
  <si>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</si>
  <si>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</si>
  <si>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</si>
  <si>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</si>
  <si>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</si>
  <si>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</si>
  <si>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</si>
  <si>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</si>
  <si>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</si>
  <si>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</si>
  <si>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</si>
  <si>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</si>
  <si>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</si>
  <si>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</si>
  <si>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</si>
  <si>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</si>
  <si>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</si>
  <si>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</si>
  <si>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</si>
  <si>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</si>
  <si>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</si>
  <si>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</si>
  <si>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</si>
  <si>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</si>
  <si>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</si>
  <si>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</si>
  <si>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</si>
  <si>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</si>
  <si>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</si>
  <si>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</si>
  <si>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</si>
  <si>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</si>
  <si>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</si>
  <si>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</si>
  <si>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</si>
  <si>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</si>
  <si>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</si>
  <si>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</si>
  <si>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</si>
  <si>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</si>
  <si>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</si>
  <si>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</si>
  <si>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</si>
  <si>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</si>
  <si>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</si>
  <si>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</si>
  <si>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</si>
  <si>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</si>
  <si>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</si>
  <si>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</si>
  <si>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</si>
  <si>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</si>
  <si>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</si>
  <si>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</si>
  <si>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</si>
  <si>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</si>
  <si>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</si>
  <si>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</si>
  <si>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</si>
  <si>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</si>
  <si>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</si>
  <si>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</si>
  <si>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</si>
  <si>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</si>
  <si>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</si>
  <si>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</si>
  <si>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</si>
  <si>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</si>
  <si>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</si>
  <si>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</si>
  <si>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</si>
  <si>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</si>
  <si>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</si>
  <si>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</si>
  <si>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</si>
  <si>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</si>
  <si>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</si>
  <si>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</si>
  <si>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</si>
  <si>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</si>
  <si>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</si>
  <si>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</si>
  <si>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</si>
  <si>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</si>
  <si>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</si>
  <si>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</si>
  <si>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</si>
  <si>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</si>
  <si>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</si>
  <si>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</si>
  <si>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</si>
  <si>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</si>
  <si>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</si>
  <si>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</si>
  <si>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</si>
  <si>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</si>
  <si>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</si>
  <si>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</si>
  <si>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</si>
  <si>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</si>
  <si>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</si>
  <si>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</si>
  <si>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</si>
  <si>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</si>
  <si>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</si>
  <si>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</si>
  <si>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</si>
  <si>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</si>
  <si>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</si>
  <si>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</si>
  <si>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</si>
  <si>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</si>
  <si>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</si>
  <si>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</si>
  <si>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</si>
  <si>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</si>
  <si>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</si>
  <si>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</si>
  <si>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</si>
  <si>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</si>
  <si>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</si>
  <si>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</si>
  <si>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</si>
  <si>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</si>
  <si>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</si>
  <si>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</si>
  <si>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</si>
  <si>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</si>
  <si>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</si>
  <si>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</si>
  <si>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</si>
  <si>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</si>
  <si>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</si>
  <si>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</si>
  <si>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</si>
  <si>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</si>
  <si>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</si>
  <si>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</si>
  <si>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</si>
  <si>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</si>
  <si>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</si>
  <si>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</si>
  <si>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</si>
  <si>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</si>
  <si>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</si>
  <si>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</si>
  <si>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</si>
  <si>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</si>
  <si>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</si>
  <si>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</si>
  <si>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</si>
  <si>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</si>
  <si>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</si>
  <si>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</si>
  <si>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</si>
  <si>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</si>
  <si>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</si>
  <si>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</si>
  <si>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</si>
  <si>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</si>
  <si>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</si>
  <si>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</si>
  <si>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</si>
  <si>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</si>
  <si>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</si>
  <si>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</si>
  <si>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</si>
  <si>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</si>
  <si>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</si>
  <si>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</si>
  <si>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</si>
  <si>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</si>
  <si>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</si>
  <si>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</si>
  <si>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</si>
  <si>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</si>
  <si>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</si>
  <si>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</si>
  <si>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</si>
  <si>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</si>
  <si>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</si>
  <si>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</si>
  <si>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</si>
  <si>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</si>
  <si>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</si>
  <si>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</si>
  <si>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</si>
  <si>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</si>
  <si>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</si>
  <si>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</si>
  <si>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</si>
  <si>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</si>
  <si>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</si>
  <si>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</si>
  <si>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</si>
  <si>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</si>
  <si>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</si>
  <si>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</si>
  <si>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</si>
  <si>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</si>
  <si>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</si>
  <si>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</si>
  <si>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</si>
  <si>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</si>
  <si>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</si>
  <si>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</si>
  <si>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</si>
  <si>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</si>
  <si>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</si>
  <si>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</si>
  <si>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</si>
  <si>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</si>
  <si>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</si>
  <si>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</si>
  <si>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</si>
  <si>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</si>
  <si>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</si>
  <si>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</si>
  <si>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</si>
  <si>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</si>
  <si>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</si>
  <si>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</si>
  <si>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</si>
  <si>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</si>
  <si>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</si>
  <si>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</si>
  <si>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</si>
  <si>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</si>
  <si>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</si>
  <si>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</si>
  <si>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</si>
  <si>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</si>
  <si>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</si>
  <si>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</si>
  <si>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</si>
  <si>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</si>
  <si>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</si>
  <si>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</si>
  <si>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</si>
  <si>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</si>
  <si>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</si>
  <si>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</si>
  <si>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</si>
  <si>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</si>
  <si>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</si>
  <si>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</si>
  <si>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</si>
  <si>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</si>
  <si>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</si>
  <si>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</si>
  <si>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</si>
  <si>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</si>
  <si>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</si>
  <si>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</si>
  <si>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</si>
  <si>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</si>
  <si>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</si>
  <si>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</si>
  <si>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</si>
  <si>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</si>
  <si>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</si>
  <si>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</si>
  <si>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</si>
  <si>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</si>
  <si>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</si>
  <si>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</si>
  <si>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</si>
  <si>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</si>
  <si>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</si>
  <si>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</si>
  <si>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</si>
  <si>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</si>
  <si>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</si>
  <si>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</si>
  <si>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</si>
  <si>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</si>
  <si>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</si>
  <si>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</si>
  <si>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</si>
  <si>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</si>
  <si>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</si>
  <si>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</si>
  <si>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</si>
  <si>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</si>
  <si>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</si>
  <si>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</si>
  <si>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</si>
  <si>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</si>
  <si>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</si>
  <si>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</si>
  <si>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</si>
  <si>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</si>
  <si>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</si>
  <si>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</si>
  <si>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</si>
  <si>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</si>
  <si>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</si>
  <si>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</si>
  <si>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</si>
  <si>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</si>
  <si>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</si>
  <si>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</si>
  <si>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</si>
  <si>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</si>
  <si>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</si>
  <si>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</si>
  <si>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</si>
  <si>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</si>
  <si>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</si>
  <si>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</si>
  <si>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</si>
  <si>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</si>
  <si>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</si>
  <si>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</si>
  <si>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</si>
  <si>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</si>
  <si>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</si>
  <si>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</si>
  <si>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</si>
  <si>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</si>
  <si>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</si>
  <si>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</si>
  <si>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</si>
  <si>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</si>
  <si>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</si>
  <si>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</si>
  <si>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</si>
  <si>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</si>
  <si>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</si>
  <si>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</si>
  <si>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</si>
  <si>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</si>
  <si>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</si>
  <si>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</si>
  <si>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</si>
  <si>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</si>
  <si>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</si>
  <si>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</si>
  <si>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</si>
  <si>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</si>
  <si>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</si>
  <si>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</si>
  <si>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</si>
  <si>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</si>
  <si>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</si>
  <si>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</si>
  <si>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</si>
  <si>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</si>
  <si>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</si>
  <si>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</si>
  <si>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</si>
  <si>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</si>
  <si>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</si>
  <si>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</si>
  <si>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</si>
  <si>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</si>
  <si>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</si>
  <si>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</si>
  <si>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</si>
  <si>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</si>
  <si>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</si>
  <si>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</si>
  <si>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</si>
  <si>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</si>
  <si>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</si>
  <si>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</si>
  <si>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</si>
  <si>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</si>
  <si>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</si>
  <si>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</si>
  <si>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</si>
  <si>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</si>
  <si>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</si>
  <si>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</si>
  <si>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</si>
  <si>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</si>
  <si>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</si>
  <si>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</si>
  <si>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</si>
  <si>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</si>
  <si>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</si>
  <si>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</si>
  <si>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</si>
  <si>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</si>
  <si>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</si>
  <si>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</si>
  <si>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</si>
  <si>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</si>
  <si>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</si>
  <si>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</si>
  <si>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</si>
  <si>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</si>
  <si>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</si>
  <si>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</si>
  <si>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</si>
  <si>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</si>
  <si>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</si>
  <si>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</si>
  <si>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</si>
  <si>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</si>
  <si>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</si>
  <si>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</si>
  <si>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</si>
  <si>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</si>
  <si>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</si>
  <si>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</si>
  <si>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</si>
  <si>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</si>
  <si>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</si>
  <si>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</si>
  <si>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</si>
  <si>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</si>
  <si>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</si>
  <si>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</si>
  <si>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</si>
  <si>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</si>
  <si>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</si>
  <si>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</si>
  <si>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</si>
  <si>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</si>
  <si>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</si>
  <si>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</si>
  <si>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</si>
  <si>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</si>
  <si>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</si>
  <si>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</si>
  <si>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</si>
  <si>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</si>
  <si>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</si>
  <si>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</si>
  <si>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</si>
  <si>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</si>
  <si>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</si>
  <si>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</si>
  <si>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</si>
  <si>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</si>
  <si>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</si>
  <si>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</si>
  <si>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</si>
  <si>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</si>
  <si>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</si>
  <si>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</si>
  <si>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</si>
  <si>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</si>
  <si>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</si>
  <si>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</si>
  <si>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</si>
  <si>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</si>
  <si>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</si>
  <si>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</si>
  <si>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</si>
  <si>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</si>
  <si>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</si>
  <si>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</si>
  <si>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</si>
  <si>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</si>
  <si>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</si>
  <si>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</si>
  <si>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</si>
  <si>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</si>
  <si>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</si>
  <si>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</si>
  <si>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</si>
  <si>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</si>
  <si>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</si>
  <si>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</si>
  <si>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</si>
  <si>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</si>
  <si>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</si>
  <si>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</si>
  <si>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</si>
  <si>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</si>
  <si>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</si>
  <si>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</si>
  <si>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</si>
  <si>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</si>
  <si>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</si>
  <si>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</si>
  <si>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</si>
  <si>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</si>
  <si>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</si>
  <si>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</si>
  <si>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</si>
  <si>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</si>
  <si>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</si>
  <si>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</si>
  <si>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</si>
  <si>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</si>
  <si>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</si>
  <si>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</si>
  <si>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</si>
  <si>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</si>
  <si>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</si>
  <si>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</si>
  <si>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</si>
  <si>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</si>
  <si>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</si>
  <si>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</si>
  <si>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</si>
  <si>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</si>
  <si>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</si>
  <si>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</si>
  <si>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</si>
  <si>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</si>
  <si>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</si>
  <si>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</si>
  <si>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</si>
  <si>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</si>
  <si>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</si>
  <si>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</si>
  <si>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</si>
  <si>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</si>
  <si>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</si>
  <si>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</si>
  <si>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</si>
  <si>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</si>
  <si>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</si>
  <si>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</si>
  <si>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</si>
  <si>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</si>
  <si>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</si>
  <si>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</si>
  <si>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</si>
  <si>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</si>
  <si>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</si>
  <si>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</si>
  <si>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</si>
  <si>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</si>
  <si>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</si>
  <si>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</si>
  <si>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</si>
  <si>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</si>
  <si>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</si>
  <si>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</si>
  <si>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</si>
  <si>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</si>
  <si>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</si>
  <si>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</si>
  <si>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</si>
  <si>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</si>
  <si>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</si>
  <si>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</si>
  <si>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</si>
  <si>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</si>
  <si>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</si>
  <si>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</si>
  <si>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</si>
  <si>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</si>
  <si>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</si>
  <si>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</si>
  <si>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</si>
  <si>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</si>
  <si>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</si>
  <si>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</si>
  <si>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</si>
  <si>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</si>
  <si>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</si>
  <si>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</si>
  <si>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</si>
  <si>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</si>
  <si>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</si>
  <si>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</si>
  <si>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</si>
  <si>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</si>
  <si>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</si>
  <si>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</si>
  <si>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</si>
  <si>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</si>
  <si>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</si>
  <si>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</si>
  <si>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</si>
  <si>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</si>
  <si>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</si>
  <si>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</si>
  <si>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</si>
  <si>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</si>
  <si>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</si>
  <si>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</si>
  <si>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</si>
  <si>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</si>
  <si>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</si>
  <si>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</si>
  <si>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</si>
  <si>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</si>
  <si>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</si>
  <si>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</si>
  <si>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</si>
  <si>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</si>
  <si>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</si>
  <si>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</si>
  <si>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</si>
  <si>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</si>
  <si>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</si>
  <si>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</si>
  <si>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</si>
  <si>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</si>
  <si>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</si>
  <si>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</si>
  <si>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</si>
  <si>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</si>
  <si>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</si>
  <si>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</si>
  <si>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</si>
  <si>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</si>
  <si>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</si>
  <si>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</si>
  <si>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</si>
  <si>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</si>
  <si>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</si>
  <si>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</si>
  <si>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</si>
  <si>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</si>
  <si>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</si>
  <si>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</si>
  <si>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</si>
  <si>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</si>
  <si>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</si>
  <si>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</si>
  <si>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</si>
  <si>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</si>
  <si>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</si>
  <si>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</si>
  <si>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</si>
  <si>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</si>
  <si>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</si>
  <si>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</si>
  <si>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</si>
  <si>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</si>
  <si>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</si>
  <si>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</si>
  <si>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</si>
  <si>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</si>
  <si>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</si>
  <si>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</si>
  <si>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</si>
  <si>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</si>
  <si>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</si>
  <si>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</si>
  <si>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</si>
  <si>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</si>
  <si>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</si>
  <si>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</si>
  <si>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</si>
  <si>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</si>
  <si>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</si>
  <si>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</si>
  <si>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</si>
  <si>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</si>
  <si>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</si>
  <si>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</si>
  <si>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</si>
  <si>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</si>
  <si>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</si>
  <si>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</si>
  <si>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</si>
  <si>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</si>
  <si>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</si>
  <si>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</si>
  <si>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</si>
  <si>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</si>
  <si>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</si>
  <si>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</si>
  <si>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</si>
  <si>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</si>
  <si>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</si>
  <si>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</si>
  <si>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</si>
  <si>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</si>
  <si>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</si>
  <si>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</si>
  <si>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</si>
  <si>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</si>
  <si>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</si>
  <si>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</si>
  <si>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</si>
  <si>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</si>
  <si>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</si>
  <si>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</si>
  <si>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</si>
  <si>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</si>
  <si>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</si>
  <si>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</si>
  <si>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</si>
  <si>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</si>
  <si>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</si>
  <si>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</si>
  <si>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</si>
  <si>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</si>
  <si>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</si>
  <si>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</si>
  <si>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</si>
  <si>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</si>
  <si>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</si>
  <si>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</si>
  <si>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</si>
  <si>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</si>
  <si>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</si>
  <si>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</si>
  <si>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</si>
  <si>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</si>
  <si>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</si>
  <si>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</si>
  <si>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</si>
  <si>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</si>
  <si>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</si>
  <si>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</si>
  <si>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</si>
  <si>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</si>
  <si>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</si>
  <si>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</si>
  <si>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</si>
  <si>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</si>
  <si>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</si>
  <si>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</si>
  <si>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</si>
  <si>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</si>
  <si>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</si>
  <si>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</si>
  <si>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</si>
  <si>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</si>
  <si>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</si>
  <si>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</si>
  <si>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</si>
  <si>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</si>
  <si>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</si>
  <si>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</si>
  <si>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</si>
  <si>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</si>
  <si>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</si>
  <si>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</si>
  <si>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</si>
  <si>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</si>
  <si>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</si>
  <si>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</si>
  <si>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</si>
  <si>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</si>
  <si>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</si>
  <si>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</si>
  <si>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</si>
  <si>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</si>
  <si>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</si>
  <si>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</si>
  <si>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</si>
  <si>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</si>
  <si>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</si>
  <si>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</si>
  <si>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</si>
  <si>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</si>
  <si>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</si>
  <si>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</si>
  <si>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</si>
  <si>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</si>
  <si>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</si>
  <si>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</si>
  <si>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</si>
  <si>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</si>
  <si>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</si>
  <si>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</si>
  <si>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</si>
  <si>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</si>
  <si>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</si>
  <si>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</si>
  <si>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</si>
  <si>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</si>
  <si>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</si>
  <si>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</si>
  <si>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</si>
  <si>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</si>
  <si>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</si>
  <si>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</si>
  <si>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</si>
  <si>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</si>
  <si>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</si>
  <si>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</si>
  <si>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</si>
  <si>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</si>
  <si>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</si>
  <si>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</si>
  <si>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</si>
  <si>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</si>
  <si>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</si>
  <si>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</si>
  <si>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</si>
  <si>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</si>
  <si>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</si>
  <si>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</si>
  <si>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</si>
  <si>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</si>
  <si>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</si>
  <si>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</si>
  <si>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</si>
  <si>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</si>
  <si>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</si>
  <si>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</si>
  <si>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</si>
  <si>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</si>
  <si>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</si>
  <si>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</si>
  <si>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</si>
  <si>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</si>
  <si>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</si>
  <si>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</si>
  <si>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</si>
  <si>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</si>
  <si>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</si>
  <si>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</si>
  <si>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</si>
  <si>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</si>
  <si>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</si>
  <si>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</si>
  <si>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</si>
  <si>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</si>
  <si>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</si>
  <si>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</si>
  <si>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</si>
  <si>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</si>
  <si>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</si>
  <si>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</si>
  <si>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</si>
  <si>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</si>
  <si>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</si>
  <si>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</si>
  <si>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</si>
  <si>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</si>
  <si>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</si>
  <si>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</si>
  <si>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</si>
  <si>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</si>
  <si>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</si>
  <si>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</si>
  <si>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</si>
  <si>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</si>
  <si>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</si>
  <si>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</si>
  <si>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</si>
  <si>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</si>
  <si>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</si>
  <si>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</si>
  <si>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</si>
  <si>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</si>
  <si>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</si>
  <si>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</si>
  <si>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</si>
  <si>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</si>
  <si>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</si>
  <si>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</si>
  <si>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</si>
  <si>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</si>
  <si>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</si>
  <si>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</si>
  <si>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</si>
  <si>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</si>
  <si>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</si>
  <si>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</si>
  <si>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</si>
  <si>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</si>
  <si>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</si>
  <si>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</si>
  <si>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</si>
  <si>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</si>
  <si>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</si>
  <si>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</si>
  <si>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</si>
  <si>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</si>
  <si>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</si>
  <si>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</si>
  <si>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</si>
  <si>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</si>
  <si>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</si>
  <si>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</si>
  <si>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</si>
  <si>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</si>
  <si>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</si>
  <si>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</si>
  <si>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</si>
  <si>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</si>
  <si>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</si>
  <si>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</si>
  <si>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</si>
  <si>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</si>
  <si>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</si>
  <si>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</si>
  <si>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</si>
  <si>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</si>
  <si>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</si>
  <si>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</si>
  <si>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</si>
  <si>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</si>
  <si>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</si>
  <si>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</si>
  <si>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</si>
  <si>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</si>
  <si>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</si>
  <si>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</si>
  <si>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</si>
  <si>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</si>
  <si>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</si>
  <si>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</si>
  <si>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</si>
  <si>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</si>
  <si>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</si>
  <si>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</si>
  <si>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</si>
  <si>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</si>
  <si>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</si>
  <si>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</si>
  <si>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</si>
  <si>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</si>
  <si>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</si>
  <si>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</si>
  <si>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</si>
  <si>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</si>
  <si>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</si>
  <si>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</si>
  <si>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</si>
  <si>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</si>
  <si>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</si>
  <si>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</si>
  <si>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</si>
  <si>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</si>
  <si>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</si>
  <si>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</si>
  <si>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</si>
  <si>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</si>
  <si>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</si>
  <si>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</si>
  <si>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</si>
  <si>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</si>
  <si>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</si>
  <si>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</si>
  <si>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</si>
  <si>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</si>
  <si>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</si>
  <si>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</si>
  <si>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</si>
  <si>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</si>
  <si>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</si>
  <si>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</si>
  <si>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</si>
  <si>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</si>
  <si>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</si>
  <si>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</si>
  <si>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</si>
  <si>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</si>
  <si>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</si>
  <si>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</si>
  <si>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</si>
  <si>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</si>
  <si>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</si>
  <si>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</si>
  <si>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</si>
  <si>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</si>
  <si>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</si>
  <si>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</si>
  <si>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</si>
  <si>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</si>
  <si>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</si>
  <si>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</si>
  <si>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</si>
  <si>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</si>
  <si>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</si>
  <si>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</si>
  <si>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</si>
  <si>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</si>
  <si>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</si>
  <si>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</si>
  <si>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</si>
  <si>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</si>
  <si>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</si>
  <si>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</si>
  <si>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</si>
  <si>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</si>
  <si>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</si>
  <si>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</si>
  <si>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</si>
  <si>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</si>
  <si>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</si>
  <si>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</si>
  <si>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</si>
  <si>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</si>
  <si>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</si>
  <si>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</si>
  <si>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</si>
  <si>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</si>
  <si>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</si>
  <si>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</si>
  <si>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</si>
  <si>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</si>
  <si>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</si>
  <si>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</si>
  <si>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</si>
  <si>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</si>
  <si>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</si>
  <si>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</si>
  <si>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</si>
  <si>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</si>
  <si>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</si>
  <si>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</si>
  <si>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</si>
  <si>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</si>
  <si>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</si>
  <si>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</si>
  <si>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</si>
  <si>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</si>
  <si>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</si>
  <si>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</si>
  <si>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</si>
  <si>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</si>
  <si>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</si>
  <si>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</si>
  <si>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</si>
  <si>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</si>
  <si>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</si>
  <si>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</si>
  <si>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</si>
  <si>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</si>
  <si>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</si>
  <si>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</si>
  <si>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</si>
  <si>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</si>
  <si>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</si>
  <si>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</si>
  <si>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</si>
  <si>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</si>
  <si>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</si>
  <si>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</si>
  <si>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</si>
  <si>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</si>
  <si>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</si>
  <si>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</si>
  <si>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</si>
  <si>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</si>
  <si>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</si>
  <si>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</si>
  <si>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</si>
  <si>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</si>
  <si>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</si>
  <si>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</si>
  <si>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</si>
  <si>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</si>
  <si>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</si>
  <si>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</si>
  <si>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</si>
  <si>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</si>
  <si>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</si>
  <si>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</si>
  <si>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</si>
  <si>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</si>
  <si>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</si>
  <si>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</si>
  <si>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</si>
  <si>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</si>
  <si>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</si>
  <si>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</si>
  <si>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</si>
  <si>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</si>
  <si>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</si>
  <si>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</si>
  <si>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</si>
  <si>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</si>
  <si>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</si>
  <si>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</si>
  <si>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</si>
  <si>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</si>
  <si>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</si>
  <si>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</si>
  <si>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</si>
  <si>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</si>
  <si>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</si>
  <si>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</si>
  <si>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</si>
  <si>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</si>
  <si>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</si>
  <si>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</si>
  <si>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</si>
  <si>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</si>
  <si>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</si>
  <si>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</si>
  <si>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</si>
  <si>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</si>
  <si>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</si>
  <si>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</si>
  <si>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</si>
  <si>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</si>
  <si>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</si>
  <si>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</si>
  <si>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</si>
  <si>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</si>
  <si>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</si>
  <si>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</si>
  <si>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</si>
  <si>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</si>
  <si>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</si>
  <si>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</si>
  <si>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</si>
  <si>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</si>
  <si>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</si>
  <si>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</si>
  <si>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</si>
  <si>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</si>
  <si>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</si>
  <si>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</si>
  <si>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</si>
  <si>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</si>
  <si>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</si>
  <si>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</si>
  <si>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</si>
  <si>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</si>
  <si>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</si>
  <si>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</si>
  <si>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</si>
  <si>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</si>
  <si>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</si>
  <si>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</si>
  <si>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</si>
  <si>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</si>
  <si>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</si>
  <si>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</si>
  <si>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</si>
  <si>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</si>
  <si>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</si>
  <si>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</si>
  <si>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</si>
  <si>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</si>
  <si>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</si>
  <si>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</si>
  <si>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</si>
  <si>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</si>
  <si>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</si>
  <si>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</si>
  <si>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</si>
  <si>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</si>
  <si>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</si>
  <si>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</si>
  <si>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</si>
  <si>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</si>
  <si>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</si>
  <si>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</si>
  <si>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</si>
  <si>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</si>
  <si>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</si>
  <si>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</si>
  <si>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</si>
  <si>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</si>
  <si>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</si>
  <si>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</si>
  <si>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</si>
  <si>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</si>
  <si>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</si>
  <si>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</si>
  <si>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</si>
  <si>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</si>
  <si>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</si>
  <si>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</si>
  <si>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</si>
  <si>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</si>
  <si>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</si>
  <si>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</si>
  <si>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</si>
  <si>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</si>
  <si>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</si>
  <si>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</si>
  <si>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</si>
  <si>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</si>
  <si>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</si>
  <si>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</si>
  <si>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</si>
  <si>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</si>
  <si>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</si>
  <si>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</si>
  <si>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</si>
  <si>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</si>
  <si>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</si>
  <si>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</si>
  <si>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</si>
  <si>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</si>
  <si>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</si>
  <si>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</si>
  <si>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</si>
  <si>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</si>
  <si>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</si>
  <si>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</si>
  <si>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</si>
  <si>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</si>
  <si>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</si>
  <si>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</si>
  <si>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</si>
  <si>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</si>
  <si>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</si>
  <si>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</si>
  <si>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</si>
  <si>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</si>
  <si>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</si>
  <si>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</si>
  <si>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</si>
  <si>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</si>
  <si>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</si>
  <si>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</si>
  <si>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</si>
  <si>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</si>
  <si>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</si>
  <si>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</si>
  <si>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</si>
  <si>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</si>
  <si>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</si>
  <si>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</si>
  <si>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</si>
  <si>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</si>
  <si>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</si>
  <si>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</si>
  <si>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</si>
  <si>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</si>
  <si>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</si>
  <si>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</si>
  <si>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</si>
  <si>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</si>
  <si>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</si>
  <si>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</si>
  <si>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</si>
  <si>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</si>
  <si>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</si>
  <si>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</si>
  <si>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</si>
  <si>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</si>
  <si>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</si>
  <si>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</si>
  <si>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</si>
  <si>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</si>
  <si>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</si>
  <si>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</si>
  <si>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</si>
  <si>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</si>
  <si>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</si>
  <si>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</si>
  <si>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</si>
  <si>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</si>
  <si>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</si>
  <si>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</si>
  <si>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</si>
  <si>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</si>
  <si>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</si>
  <si>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</si>
  <si>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</si>
  <si>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</si>
  <si>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</si>
  <si>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</si>
  <si>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</si>
  <si>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</si>
  <si>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</si>
  <si>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</si>
  <si>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</si>
  <si>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</si>
  <si>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</si>
  <si>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</si>
  <si>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</si>
  <si>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</si>
  <si>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</si>
  <si>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</si>
  <si>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</si>
  <si>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</si>
  <si>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</si>
  <si>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</si>
  <si>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</si>
  <si>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</si>
  <si>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</si>
  <si>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</si>
  <si>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</si>
  <si>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</si>
  <si>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</si>
  <si>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</si>
  <si>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</si>
  <si>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</si>
  <si>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</si>
  <si>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</si>
  <si>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</si>
  <si>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</si>
  <si>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</si>
  <si>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</si>
  <si>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</si>
  <si>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</si>
  <si>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</si>
  <si>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</si>
  <si>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</si>
  <si>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</si>
  <si>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</si>
  <si>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</si>
  <si>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</si>
  <si>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</si>
  <si>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</si>
  <si>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</si>
  <si>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</si>
  <si>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</si>
  <si>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</si>
  <si>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</si>
  <si>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</si>
  <si>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</si>
  <si>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</si>
  <si>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</si>
  <si>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</si>
  <si>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</si>
  <si>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</si>
  <si>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</si>
  <si>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</si>
  <si>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</si>
  <si>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</si>
  <si>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</si>
  <si>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</si>
  <si>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</si>
  <si>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</si>
  <si>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</si>
  <si>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</si>
  <si>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</si>
  <si>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</si>
  <si>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</si>
  <si>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</si>
  <si>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</si>
  <si>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</si>
  <si>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</si>
  <si>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</si>
  <si>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</si>
  <si>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</si>
  <si>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</si>
  <si>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</si>
  <si>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</si>
  <si>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</si>
  <si>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</si>
  <si>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</si>
  <si>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</si>
  <si>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</si>
  <si>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</si>
  <si>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</si>
  <si>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</si>
  <si>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</si>
  <si>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</si>
  <si>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</si>
  <si>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</si>
  <si>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</si>
  <si>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</si>
  <si>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</si>
  <si>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</si>
  <si>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</si>
  <si>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</si>
  <si>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</si>
  <si>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</si>
  <si>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</si>
  <si>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</si>
  <si>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</si>
  <si>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</si>
  <si>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</si>
  <si>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</si>
  <si>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</si>
  <si>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</si>
  <si>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</si>
  <si>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</si>
  <si>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</si>
  <si>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</si>
  <si>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</si>
  <si>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</si>
  <si>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</si>
  <si>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</si>
  <si>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</si>
  <si>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</si>
  <si>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</si>
  <si>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</si>
  <si>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</si>
  <si>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</si>
  <si>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</si>
  <si>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</si>
  <si>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</si>
  <si>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</si>
  <si>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</si>
  <si>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</si>
  <si>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</si>
  <si>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</si>
  <si>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</si>
  <si>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</si>
  <si>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</si>
  <si>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</si>
  <si>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</si>
  <si>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</si>
  <si>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</si>
  <si>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</si>
  <si>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</si>
  <si>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</si>
  <si>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</si>
  <si>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</si>
  <si>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</si>
  <si>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</si>
  <si>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</si>
  <si>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</si>
  <si>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</si>
  <si>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</si>
  <si>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</si>
  <si>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</si>
  <si>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</si>
  <si>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</si>
  <si>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</si>
  <si>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</si>
  <si>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</si>
  <si>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</si>
  <si>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</si>
  <si>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</si>
  <si>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</si>
  <si>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</si>
  <si>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</si>
  <si>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</si>
  <si>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</si>
  <si>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</si>
  <si>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</si>
  <si>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</si>
  <si>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</si>
  <si>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</si>
  <si>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</si>
  <si>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</si>
  <si>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</si>
  <si>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</si>
  <si>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</si>
  <si>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</si>
  <si>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</si>
  <si>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</si>
  <si>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</si>
  <si>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</si>
  <si>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</si>
  <si>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</si>
  <si>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</si>
  <si>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</si>
  <si>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</si>
  <si>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</si>
  <si>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</si>
  <si>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</si>
  <si>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</si>
  <si>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</si>
  <si>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</si>
  <si>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</si>
  <si>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</si>
  <si>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</si>
  <si>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</si>
  <si>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</si>
  <si>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</si>
  <si>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</si>
  <si>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</si>
  <si>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</si>
  <si>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</si>
  <si>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</si>
  <si>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</si>
  <si>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</si>
  <si>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</si>
  <si>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</si>
  <si>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</si>
  <si>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</si>
  <si>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</si>
  <si>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</si>
  <si>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</si>
  <si>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</si>
  <si>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</si>
  <si>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</si>
  <si>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</si>
  <si>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</si>
  <si>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</si>
  <si>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</si>
  <si>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</si>
  <si>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</si>
  <si>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</si>
  <si>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</si>
  <si>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</si>
  <si>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</si>
  <si>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</si>
  <si>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</si>
  <si>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</si>
  <si>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</si>
  <si>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</si>
  <si>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</si>
  <si>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</si>
  <si>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</si>
  <si>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</si>
  <si>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</si>
  <si>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</si>
  <si>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</si>
  <si>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</si>
  <si>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</si>
  <si>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</si>
  <si>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</si>
  <si>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</si>
  <si>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</si>
  <si>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</si>
  <si>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</si>
  <si>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</si>
  <si>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</si>
  <si>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</si>
  <si>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</si>
  <si>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</si>
  <si>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</si>
  <si>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</si>
  <si>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</si>
  <si>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</si>
  <si>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</si>
  <si>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</si>
  <si>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</si>
  <si>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</si>
  <si>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</si>
  <si>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</si>
  <si>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</si>
  <si>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</si>
  <si>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</si>
  <si>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</si>
  <si>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</si>
  <si>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</si>
  <si>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</si>
  <si>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</si>
  <si>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</si>
  <si>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</si>
  <si>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</si>
  <si>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</si>
  <si>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</si>
  <si>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</si>
  <si>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</si>
  <si>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</si>
  <si>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</si>
  <si>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</si>
  <si>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</si>
  <si>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</si>
  <si>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</si>
  <si>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</si>
  <si>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</si>
  <si>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</si>
  <si>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</si>
  <si>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</si>
  <si>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</si>
  <si>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</si>
  <si>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</si>
  <si>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</si>
  <si>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</si>
  <si>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</si>
  <si>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</si>
  <si>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</si>
  <si>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</si>
  <si>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</si>
  <si>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</si>
  <si>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</si>
  <si>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</si>
  <si>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</si>
  <si>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</si>
  <si>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</si>
  <si>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</si>
  <si>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</si>
  <si>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</si>
  <si>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</si>
  <si>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</si>
  <si>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</si>
  <si>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</si>
  <si>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</si>
  <si>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</si>
  <si>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</si>
  <si>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</si>
  <si>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</si>
  <si>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</si>
  <si>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</si>
  <si>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</si>
  <si>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</si>
  <si>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</si>
  <si>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</si>
  <si>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</si>
  <si>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</si>
  <si>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</si>
  <si>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</si>
  <si>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</si>
  <si>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</si>
  <si>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</si>
  <si>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</si>
  <si>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</si>
  <si>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</si>
  <si>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</si>
  <si>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</si>
  <si>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</si>
  <si>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</si>
  <si>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</si>
  <si>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</si>
  <si>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</si>
  <si>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</si>
  <si>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</si>
  <si>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</si>
  <si>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</si>
  <si>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</si>
  <si>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</si>
  <si>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</si>
  <si>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</si>
  <si>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</si>
  <si>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</si>
  <si>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</si>
  <si>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</si>
  <si>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</si>
  <si>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</si>
  <si>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</si>
  <si>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</si>
  <si>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</si>
  <si>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</si>
  <si>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</si>
  <si>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</si>
  <si>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</si>
  <si>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</si>
  <si>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</si>
  <si>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</si>
  <si>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</si>
  <si>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</si>
  <si>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</si>
  <si>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</si>
  <si>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</si>
  <si>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</si>
  <si>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</si>
  <si>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</si>
  <si>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</si>
  <si>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</si>
  <si>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</si>
  <si>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</si>
  <si>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</si>
  <si>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</si>
  <si>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</si>
  <si>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</si>
  <si>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</si>
  <si>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</si>
  <si>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</si>
  <si>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</si>
  <si>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</si>
  <si>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</si>
  <si>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</si>
  <si>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</si>
  <si>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</si>
  <si>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</si>
  <si>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</si>
  <si>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</si>
  <si>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</si>
  <si>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</si>
  <si>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</si>
  <si>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</si>
  <si>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</si>
  <si>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</si>
  <si>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</si>
  <si>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</si>
  <si>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</si>
  <si>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</si>
  <si>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</si>
  <si>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</si>
  <si>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</si>
  <si>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</si>
  <si>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</si>
  <si>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</si>
  <si>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</si>
  <si>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</si>
  <si>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</si>
  <si>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</si>
  <si>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</si>
  <si>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</si>
  <si>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</si>
  <si>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</si>
  <si>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</si>
  <si>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</si>
  <si>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</si>
  <si>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</si>
  <si>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</si>
  <si>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</si>
  <si>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</si>
  <si>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</si>
  <si>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</si>
  <si>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</si>
  <si>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</si>
  <si>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</si>
  <si>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</si>
  <si>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</si>
  <si>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</si>
  <si>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</si>
  <si>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</si>
  <si>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</si>
  <si>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</si>
  <si>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</si>
  <si>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</si>
  <si>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</si>
  <si>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</si>
  <si>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</si>
  <si>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</si>
  <si>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</si>
  <si>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</si>
  <si>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</si>
  <si>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</si>
  <si>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</si>
  <si>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</si>
  <si>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</si>
  <si>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</si>
  <si>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</si>
  <si>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</si>
  <si>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</si>
  <si>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</si>
  <si>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</si>
  <si>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</si>
  <si>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</si>
  <si>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</si>
  <si>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</si>
  <si>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</si>
  <si>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</si>
  <si>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</si>
  <si>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</si>
  <si>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</si>
  <si>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</si>
  <si>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</si>
  <si>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</si>
  <si>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</si>
  <si>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</si>
  <si>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</si>
  <si>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</si>
  <si>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</si>
  <si>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</si>
  <si>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</si>
  <si>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</si>
  <si>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</si>
  <si>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</si>
  <si>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</si>
  <si>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</si>
  <si>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</si>
  <si>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</si>
  <si>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</si>
  <si>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</si>
  <si>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</si>
  <si>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</si>
  <si>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</si>
  <si>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</si>
  <si>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</si>
  <si>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</si>
  <si>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</si>
  <si>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</si>
  <si>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</si>
  <si>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</si>
  <si>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</si>
  <si>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</si>
  <si>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</si>
  <si>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</si>
  <si>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</si>
  <si>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</si>
  <si>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</si>
  <si>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</si>
  <si>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</si>
  <si>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</si>
  <si>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</si>
  <si>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</si>
  <si>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</si>
  <si>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</si>
  <si>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</si>
  <si>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</si>
  <si>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</si>
  <si>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</si>
  <si>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</si>
  <si>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</si>
  <si>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</si>
  <si>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</si>
  <si>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</si>
  <si>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</si>
  <si>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</si>
  <si>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</si>
  <si>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</si>
  <si>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</si>
  <si>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</si>
  <si>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</si>
  <si>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</si>
  <si>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</si>
  <si>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</si>
  <si>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</si>
  <si>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</si>
  <si>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</si>
  <si>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</si>
  <si>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</si>
  <si>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</si>
  <si>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</si>
  <si>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</si>
  <si>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</si>
  <si>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</si>
  <si>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</si>
  <si>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</si>
  <si>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</si>
  <si>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</si>
  <si>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</si>
  <si>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</si>
  <si>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</si>
  <si>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</si>
  <si>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</si>
  <si>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</si>
  <si>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</si>
  <si>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</si>
  <si>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</si>
  <si>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</si>
  <si>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</si>
  <si>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</si>
  <si>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</si>
  <si>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</si>
  <si>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</si>
  <si>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</si>
  <si>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</si>
  <si>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</si>
  <si>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</si>
  <si>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</si>
  <si>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</si>
  <si>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</si>
  <si>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</si>
  <si>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</si>
  <si>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</si>
  <si>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</si>
  <si>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</si>
  <si>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</si>
  <si>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</si>
  <si>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</si>
  <si>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</si>
  <si>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</si>
  <si>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</si>
  <si>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</si>
  <si>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</si>
  <si>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</si>
  <si>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</si>
  <si>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</si>
  <si>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</si>
  <si>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</si>
  <si>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</si>
  <si>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</si>
  <si>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</si>
  <si>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</si>
  <si>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</si>
  <si>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</si>
  <si>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</si>
  <si>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</si>
  <si>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</si>
  <si>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</si>
  <si>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</si>
  <si>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</si>
  <si>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</si>
  <si>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</si>
  <si>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</si>
  <si>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</si>
  <si>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</si>
  <si>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</si>
  <si>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</si>
  <si>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</si>
  <si>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</si>
  <si>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</si>
  <si>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</si>
  <si>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</si>
  <si>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</si>
  <si>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</si>
  <si>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</si>
  <si>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</si>
  <si>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</si>
  <si>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</si>
  <si>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</si>
  <si>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</si>
  <si>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</si>
  <si>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</si>
  <si>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</si>
  <si>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</si>
  <si>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</si>
  <si>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</si>
  <si>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</si>
  <si>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</si>
  <si>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</si>
  <si>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</si>
  <si>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</si>
  <si>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</si>
  <si>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</si>
  <si>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</si>
  <si>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</si>
  <si>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</si>
  <si>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</si>
  <si>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</si>
  <si>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</si>
  <si>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</si>
  <si>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</si>
  <si>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</si>
  <si>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</si>
  <si>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</si>
  <si>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</si>
  <si>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</si>
  <si>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</si>
  <si>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</si>
  <si>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</si>
  <si>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</si>
  <si>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</si>
  <si>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</si>
  <si>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</si>
  <si>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</si>
  <si>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</si>
  <si>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</si>
  <si>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</si>
  <si>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</si>
  <si>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</si>
  <si>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</si>
  <si>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</si>
  <si>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</si>
  <si>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</si>
  <si>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</si>
  <si>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</si>
  <si>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</si>
  <si>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</si>
  <si>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</si>
  <si>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</si>
  <si>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</si>
  <si>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</si>
  <si>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</si>
  <si>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</si>
  <si>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</si>
  <si>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</si>
  <si>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</si>
  <si>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</si>
  <si>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</si>
  <si>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</si>
  <si>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</si>
  <si>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</si>
  <si>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</si>
  <si>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</si>
  <si>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</si>
  <si>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</si>
  <si>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</si>
  <si>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</si>
  <si>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</si>
  <si>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</si>
  <si>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</si>
  <si>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</si>
  <si>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</si>
  <si>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</si>
  <si>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</si>
  <si>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</si>
  <si>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</si>
  <si>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</si>
  <si>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</si>
  <si>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</si>
  <si>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</si>
  <si>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</si>
  <si>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</si>
  <si>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</si>
  <si>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</si>
  <si>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</si>
  <si>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</si>
  <si>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</si>
  <si>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</si>
  <si>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</si>
  <si>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</si>
  <si>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</si>
  <si>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</si>
  <si>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</si>
  <si>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</si>
  <si>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</si>
  <si>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</si>
  <si>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</si>
  <si>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</si>
  <si>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</si>
  <si>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</si>
  <si>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</si>
  <si>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</si>
  <si>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</si>
  <si>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</si>
  <si>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</si>
  <si>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</si>
  <si>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</si>
  <si>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</si>
  <si>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</si>
  <si>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</si>
  <si>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</si>
  <si>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</si>
  <si>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</si>
  <si>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</si>
  <si>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</si>
  <si>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</si>
  <si>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</si>
  <si>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</si>
  <si>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</si>
  <si>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</si>
  <si>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</si>
  <si>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</si>
  <si>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</si>
  <si>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</si>
  <si>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</si>
  <si>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</si>
  <si>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</si>
  <si>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</si>
  <si>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</si>
  <si>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</si>
  <si>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</si>
  <si>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</si>
  <si>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</si>
  <si>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</si>
  <si>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</si>
  <si>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</si>
  <si>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</si>
  <si>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</si>
  <si>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</si>
  <si>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</si>
  <si>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</si>
  <si>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</si>
  <si>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</si>
  <si>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</si>
  <si>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</si>
  <si>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</si>
  <si>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</si>
  <si>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</si>
  <si>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</si>
  <si>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</si>
  <si>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</si>
  <si>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</si>
  <si>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</si>
  <si>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</si>
  <si>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</si>
  <si>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</si>
  <si>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</si>
  <si>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</si>
  <si>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</si>
  <si>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</si>
  <si>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</si>
  <si>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</si>
  <si>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</si>
  <si>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</si>
  <si>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</si>
  <si>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</si>
  <si>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</si>
  <si>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</si>
  <si>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</si>
  <si>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</si>
  <si>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</si>
  <si>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</si>
  <si>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</si>
  <si>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</si>
  <si>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</si>
  <si>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</si>
  <si>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</si>
  <si>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</si>
  <si>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</si>
  <si>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</si>
  <si>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</si>
  <si>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</si>
  <si>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</si>
  <si>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</si>
  <si>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</si>
  <si>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</si>
  <si>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</si>
  <si>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</si>
  <si>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</si>
  <si>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</si>
  <si>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</si>
  <si>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</si>
  <si>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</si>
  <si>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</si>
  <si>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</si>
  <si>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</si>
  <si>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</si>
  <si>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</si>
  <si>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</si>
  <si>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</si>
  <si>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</si>
  <si>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</si>
  <si>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</si>
  <si>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</si>
  <si>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</si>
  <si>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</si>
  <si>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</si>
  <si>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</si>
  <si>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</si>
  <si>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</si>
  <si>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</si>
  <si>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</si>
  <si>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</si>
  <si>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</si>
  <si>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</si>
  <si>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</si>
  <si>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</si>
  <si>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</si>
  <si>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</si>
  <si>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</si>
  <si>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</si>
  <si>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</si>
  <si>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</si>
  <si>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</si>
  <si>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</si>
  <si>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</si>
  <si>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</si>
  <si>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</si>
  <si>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</si>
  <si>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</si>
  <si>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</si>
  <si>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</si>
  <si>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</si>
  <si>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</si>
  <si>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</si>
  <si>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</si>
  <si>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</si>
  <si>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</si>
  <si>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</si>
  <si>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</si>
  <si>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</si>
  <si>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</si>
  <si>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</si>
  <si>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</si>
  <si>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</si>
  <si>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</si>
  <si>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</si>
  <si>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</si>
  <si>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</si>
  <si>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</si>
  <si>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</si>
  <si>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</si>
  <si>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</si>
  <si>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</si>
  <si>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</si>
  <si>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</si>
  <si>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</si>
  <si>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</si>
  <si>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</si>
  <si>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</si>
  <si>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</si>
  <si>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</si>
  <si>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</si>
  <si>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</si>
  <si>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</si>
  <si>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</si>
  <si>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</si>
  <si>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</si>
  <si>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</si>
  <si>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</si>
  <si>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</si>
  <si>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</si>
  <si>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</si>
  <si>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</si>
  <si>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</si>
  <si>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</si>
  <si>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</si>
  <si>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</si>
  <si>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</si>
  <si>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</si>
  <si>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</si>
  <si>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</si>
  <si>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</si>
  <si>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</si>
  <si>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</si>
  <si>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</si>
  <si>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</si>
  <si>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</si>
  <si>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</si>
  <si>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</si>
  <si>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</si>
  <si>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</si>
  <si>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</si>
  <si>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</si>
  <si>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</si>
  <si>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</si>
  <si>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</si>
  <si>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</si>
  <si>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</si>
  <si>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</si>
  <si>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</si>
  <si>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</si>
  <si>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</si>
  <si>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</si>
  <si>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</si>
  <si>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</si>
  <si>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</si>
  <si>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</si>
  <si>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</si>
  <si>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</si>
  <si>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</si>
  <si>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</si>
  <si>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</si>
  <si>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</si>
  <si>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</si>
  <si>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</si>
  <si>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</si>
  <si>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</si>
  <si>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</si>
  <si>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</si>
  <si>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</si>
  <si>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</si>
  <si>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</si>
  <si>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</si>
  <si>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</si>
  <si>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</si>
  <si>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</si>
  <si>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</si>
  <si>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</si>
  <si>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</si>
  <si>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</si>
  <si>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</si>
  <si>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</si>
  <si>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</si>
  <si>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</si>
  <si>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</si>
  <si>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</si>
  <si>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</si>
  <si>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</si>
  <si>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</si>
  <si>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</si>
  <si>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</si>
  <si>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</si>
  <si>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</si>
  <si>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</si>
  <si>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</si>
  <si>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</si>
  <si>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</si>
  <si>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</si>
  <si>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</si>
  <si>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</si>
  <si>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</si>
  <si>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</si>
  <si>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</si>
  <si>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</si>
  <si>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</si>
  <si>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</si>
  <si>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</si>
  <si>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</si>
  <si>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</si>
  <si>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</si>
  <si>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</si>
  <si>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</si>
  <si>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</si>
  <si>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</si>
  <si>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</si>
  <si>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</si>
  <si>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</si>
  <si>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</si>
  <si>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</si>
  <si>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</si>
  <si>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</si>
  <si>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</si>
  <si>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</si>
  <si>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</si>
  <si>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</si>
  <si>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</si>
  <si>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</si>
  <si>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</si>
  <si>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</si>
  <si>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</si>
  <si>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</si>
  <si>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</si>
  <si>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</si>
  <si>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</si>
  <si>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</si>
  <si>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</si>
  <si>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</si>
  <si>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</si>
  <si>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</si>
  <si>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</si>
  <si>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</si>
  <si>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</si>
  <si>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</si>
  <si>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</si>
  <si>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</si>
  <si>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</si>
  <si>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</si>
  <si>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</si>
  <si>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</si>
  <si>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</si>
  <si>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</si>
  <si>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</si>
  <si>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</si>
  <si>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</si>
  <si>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</si>
  <si>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</si>
  <si>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</si>
  <si>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</si>
  <si>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</si>
  <si>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</si>
  <si>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</si>
  <si>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</si>
  <si>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</si>
  <si>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</si>
  <si>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</si>
  <si>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</si>
  <si>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</si>
  <si>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</si>
  <si>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</si>
  <si>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</si>
  <si>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</si>
  <si>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</si>
  <si>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</si>
  <si>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</si>
  <si>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</si>
  <si>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</si>
  <si>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</si>
  <si>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</si>
  <si>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</si>
  <si>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</si>
  <si>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</si>
  <si>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</si>
  <si>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</si>
  <si>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</si>
  <si>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</si>
  <si>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</si>
  <si>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</si>
  <si>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</si>
  <si>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</si>
  <si>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</si>
  <si>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</si>
  <si>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</si>
  <si>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</si>
  <si>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</si>
  <si>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</si>
  <si>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</si>
  <si>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</si>
  <si>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</si>
  <si>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</si>
  <si>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</si>
  <si>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</si>
  <si>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</si>
  <si>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</si>
  <si>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</si>
  <si>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</si>
  <si>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</si>
  <si>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</si>
  <si>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</si>
  <si>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</si>
  <si>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</si>
  <si>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</si>
  <si>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</si>
  <si>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</si>
  <si>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</si>
  <si>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</si>
  <si>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</si>
  <si>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</si>
  <si>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</si>
  <si>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</si>
  <si>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</si>
  <si>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</si>
  <si>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</si>
  <si>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</si>
  <si>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</si>
  <si>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</si>
  <si>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</si>
  <si>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</si>
  <si>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</si>
  <si>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</si>
  <si>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</si>
  <si>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</si>
  <si>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</si>
  <si>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</si>
  <si>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</si>
  <si>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</si>
  <si>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</si>
  <si>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</si>
  <si>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</si>
  <si>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</si>
  <si>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</si>
  <si>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</si>
  <si>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</si>
  <si>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</si>
  <si>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</si>
  <si>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</si>
  <si>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</si>
  <si>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</si>
  <si>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</si>
  <si>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</si>
  <si>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</si>
  <si>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</si>
  <si>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</si>
  <si>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</si>
  <si>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</si>
  <si>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</si>
  <si>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</si>
  <si>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</si>
  <si>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</si>
  <si>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</si>
  <si>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</si>
  <si>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</si>
  <si>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</si>
  <si>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</si>
  <si>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</si>
  <si>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</si>
  <si>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</si>
  <si>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</si>
  <si>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</si>
  <si>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</si>
  <si>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</si>
  <si>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</si>
  <si>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</si>
  <si>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</si>
  <si>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</si>
  <si>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</si>
  <si>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</si>
  <si>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</si>
  <si>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</si>
  <si>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</si>
  <si>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</si>
  <si>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</si>
  <si>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</si>
  <si>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</si>
  <si>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</si>
  <si>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</si>
  <si>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</si>
  <si>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</si>
  <si>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</si>
  <si>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</si>
  <si>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</si>
  <si>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</si>
  <si>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</si>
  <si>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</si>
  <si>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</si>
  <si>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</si>
  <si>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</si>
  <si>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</si>
  <si>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</si>
  <si>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</si>
  <si>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</si>
  <si>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</si>
  <si>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</si>
  <si>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</si>
  <si>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</si>
  <si>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</si>
  <si>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</si>
  <si>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</si>
  <si>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</si>
  <si>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</si>
  <si>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</si>
  <si>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</si>
  <si>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</si>
  <si>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</si>
  <si>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</si>
  <si>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</si>
  <si>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</si>
  <si>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</si>
  <si>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</si>
  <si>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</si>
  <si>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</si>
  <si>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</si>
  <si>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</si>
  <si>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</si>
  <si>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</si>
  <si>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</si>
  <si>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</si>
  <si>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</si>
  <si>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</si>
  <si>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</si>
  <si>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</si>
  <si>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</si>
  <si>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</si>
  <si>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</si>
  <si>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</si>
  <si>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</si>
  <si>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</si>
  <si>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</si>
  <si>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</si>
  <si>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</si>
  <si>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</si>
  <si>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</si>
  <si>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</si>
  <si>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</si>
  <si>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</si>
  <si>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</si>
  <si>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</si>
  <si>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</si>
  <si>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</si>
  <si>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</si>
  <si>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</si>
  <si>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</si>
  <si>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</si>
  <si>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</si>
  <si>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</si>
  <si>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</si>
  <si>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</si>
  <si>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</si>
  <si>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</si>
  <si>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</si>
  <si>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</si>
  <si>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</si>
  <si>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</si>
  <si>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</si>
  <si>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</si>
  <si>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</si>
  <si>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</si>
  <si>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</si>
  <si>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</si>
  <si>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</si>
  <si>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</si>
  <si>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</si>
  <si>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</si>
  <si>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</si>
  <si>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</si>
  <si>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</si>
  <si>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</si>
  <si>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</si>
  <si>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</si>
  <si>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</si>
  <si>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</si>
  <si>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</si>
  <si>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</si>
  <si>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</si>
  <si>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</si>
  <si>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</si>
  <si>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</si>
  <si>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</si>
  <si>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</si>
  <si>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</si>
  <si>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</si>
  <si>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</si>
  <si>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</si>
  <si>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</si>
  <si>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</si>
  <si>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</si>
  <si>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</si>
  <si>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</si>
  <si>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</si>
  <si>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</si>
  <si>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</si>
  <si>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</si>
  <si>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</si>
  <si>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</si>
  <si>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</si>
  <si>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</si>
  <si>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</si>
  <si>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</si>
  <si>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</si>
  <si>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</si>
  <si>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</si>
  <si>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</si>
  <si>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</si>
  <si>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</si>
  <si>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</si>
  <si>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</si>
  <si>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</si>
  <si>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</si>
  <si>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</si>
  <si>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</si>
  <si>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</si>
  <si>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</si>
  <si>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</si>
  <si>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</si>
  <si>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</si>
  <si>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</si>
  <si>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</si>
  <si>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</si>
  <si>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</si>
  <si>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</si>
  <si>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</si>
  <si>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</si>
  <si>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</si>
  <si>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</si>
  <si>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</si>
  <si>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</si>
  <si>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</si>
  <si>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</si>
  <si>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</si>
  <si>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</si>
  <si>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</si>
  <si>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</si>
  <si>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</si>
  <si>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</si>
  <si>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</si>
  <si>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</si>
  <si>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</si>
  <si>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</si>
  <si>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</si>
  <si>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</si>
  <si>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</si>
  <si>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</si>
  <si>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</si>
  <si>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</si>
  <si>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</si>
  <si>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</si>
  <si>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</si>
  <si>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</si>
  <si>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</si>
  <si>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</si>
  <si>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</si>
  <si>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</si>
  <si>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</si>
  <si>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</si>
  <si>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</si>
  <si>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</si>
  <si>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</si>
  <si>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</si>
  <si>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</si>
  <si>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</si>
  <si>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</si>
  <si>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</si>
  <si>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</si>
  <si>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</si>
  <si>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</si>
  <si>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</si>
  <si>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</si>
  <si>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</si>
  <si>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</si>
  <si>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</si>
  <si>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</si>
  <si>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</si>
  <si>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</si>
  <si>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</si>
  <si>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</si>
  <si>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</si>
  <si>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</si>
  <si>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</si>
  <si>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</si>
  <si>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</si>
  <si>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</si>
  <si>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</si>
  <si>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</si>
  <si>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</si>
  <si>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</si>
  <si>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</si>
  <si>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</si>
  <si>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</si>
  <si>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</si>
  <si>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</si>
  <si>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</si>
  <si>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</si>
  <si>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</si>
  <si>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</si>
  <si>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</si>
  <si>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</si>
  <si>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</si>
  <si>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</si>
  <si>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</si>
  <si>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</si>
  <si>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</si>
  <si>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</si>
  <si>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</si>
  <si>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</si>
  <si>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</si>
  <si>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</si>
  <si>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</si>
  <si>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</si>
  <si>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</si>
  <si>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</si>
  <si>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</si>
  <si>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</si>
  <si>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</si>
  <si>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</si>
  <si>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</si>
  <si>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</si>
  <si>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</si>
  <si>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</si>
  <si>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</si>
  <si>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</si>
  <si>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</si>
  <si>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</si>
  <si>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</si>
  <si>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</si>
  <si>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</si>
  <si>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</si>
  <si>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</si>
  <si>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</si>
  <si>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</si>
  <si>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</si>
  <si>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</si>
  <si>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</si>
  <si>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</si>
  <si>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</si>
  <si>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</si>
  <si>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</si>
  <si>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</si>
  <si>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</si>
  <si>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</si>
  <si>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</si>
  <si>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</si>
  <si>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</si>
  <si>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</si>
  <si>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</si>
  <si>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</si>
  <si>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</si>
  <si>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</si>
  <si>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</si>
  <si>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</si>
  <si>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</si>
  <si>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</si>
  <si>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</si>
  <si>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</si>
  <si>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</si>
  <si>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</si>
  <si>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</si>
  <si>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</si>
  <si>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</si>
  <si>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</si>
  <si>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</si>
  <si>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</si>
  <si>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</si>
  <si>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</si>
  <si>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</si>
  <si>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</si>
  <si>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</si>
  <si>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</si>
  <si>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</si>
  <si>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</si>
  <si>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</si>
  <si>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</si>
  <si>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</si>
  <si>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</si>
  <si>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</si>
  <si>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</si>
  <si>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</si>
  <si>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</si>
  <si>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</si>
  <si>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</si>
  <si>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</si>
  <si>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</si>
  <si>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</si>
  <si>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</si>
  <si>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</si>
  <si>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</si>
  <si>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</si>
  <si>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</si>
  <si>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</si>
  <si>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</si>
  <si>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</si>
  <si>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</si>
  <si>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</si>
  <si>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</si>
  <si>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</si>
  <si>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</si>
  <si>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</si>
  <si>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</si>
  <si>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</si>
  <si>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</si>
  <si>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</si>
  <si>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</si>
  <si>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</si>
  <si>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</si>
  <si>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</si>
  <si>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</si>
  <si>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</si>
  <si>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</si>
  <si>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</si>
  <si>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</si>
  <si>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</si>
  <si>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</si>
  <si>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</si>
  <si>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</si>
  <si>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</si>
  <si>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</si>
  <si>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</si>
  <si>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</si>
  <si>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</si>
  <si>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</si>
  <si>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</si>
  <si>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</si>
  <si>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</si>
  <si>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</si>
  <si>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</si>
  <si>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</si>
  <si>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</si>
  <si>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</si>
  <si>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</si>
  <si>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</si>
  <si>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</si>
  <si>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</si>
  <si>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</si>
  <si>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</si>
  <si>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</si>
  <si>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</si>
  <si>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</si>
  <si>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</si>
  <si>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</si>
  <si>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</si>
  <si>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</si>
  <si>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</si>
  <si>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</si>
  <si>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</si>
  <si>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</si>
  <si>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</si>
  <si>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</si>
  <si>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</si>
  <si>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</si>
  <si>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</si>
  <si>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</si>
  <si>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</si>
  <si>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</si>
  <si>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</si>
  <si>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</si>
  <si>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</si>
  <si>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</si>
  <si>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</si>
  <si>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</si>
  <si>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</si>
  <si>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</si>
  <si>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</si>
  <si>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</si>
  <si>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</si>
  <si>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</si>
  <si>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</si>
  <si>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</si>
  <si>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</si>
  <si>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</si>
  <si>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</si>
  <si>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</si>
  <si>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</si>
  <si>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</si>
  <si>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</si>
  <si>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</si>
  <si>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</si>
  <si>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</si>
  <si>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</si>
  <si>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</si>
  <si>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</si>
  <si>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</si>
  <si>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</si>
  <si>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</si>
  <si>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</si>
  <si>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</si>
  <si>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</si>
  <si>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</si>
  <si>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</si>
  <si>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</si>
  <si>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</si>
  <si>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</si>
  <si>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</si>
  <si>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</si>
  <si>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</si>
  <si>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</si>
  <si>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</si>
  <si>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</si>
  <si>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</si>
  <si>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</si>
  <si>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</si>
  <si>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</si>
  <si>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</si>
  <si>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</si>
  <si>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</si>
  <si>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</si>
  <si>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</si>
  <si>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</si>
  <si>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</si>
  <si>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</si>
  <si>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</si>
  <si>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</si>
  <si>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</si>
  <si>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</si>
  <si>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</si>
  <si>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</si>
  <si>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</si>
  <si>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</si>
  <si>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</si>
  <si>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</si>
  <si>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</si>
  <si>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</si>
  <si>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</si>
  <si>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</si>
  <si>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</si>
  <si>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</si>
  <si>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</si>
  <si>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</si>
  <si>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</si>
  <si>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</si>
  <si>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</si>
  <si>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</si>
  <si>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</si>
  <si>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</si>
  <si>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</si>
  <si>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</si>
  <si>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</si>
  <si>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</si>
  <si>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</si>
  <si>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</si>
  <si>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</si>
  <si>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</si>
  <si>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</si>
  <si>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</si>
  <si>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</si>
  <si>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</si>
  <si>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</si>
  <si>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</si>
  <si>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</si>
  <si>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</si>
  <si>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</si>
  <si>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</si>
  <si>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</si>
  <si>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</si>
  <si>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</si>
  <si>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</si>
  <si>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</si>
  <si>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</si>
  <si>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</si>
  <si>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</si>
  <si>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</si>
  <si>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</si>
  <si>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</si>
  <si>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</si>
  <si>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</si>
  <si>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</si>
  <si>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</si>
  <si>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</si>
  <si>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</si>
  <si>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</si>
  <si>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</si>
  <si>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</si>
  <si>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</si>
  <si>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</si>
  <si>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</si>
  <si>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</si>
  <si>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</si>
  <si>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</si>
  <si>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</si>
  <si>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</si>
  <si>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</si>
  <si>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</si>
  <si>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</si>
  <si>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</si>
  <si>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</si>
  <si>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</si>
  <si>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</si>
  <si>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</si>
  <si>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</si>
  <si>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</si>
  <si>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</si>
  <si>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</si>
  <si>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</si>
  <si>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</si>
  <si>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</si>
  <si>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</si>
  <si>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</si>
  <si>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</si>
  <si>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</si>
  <si>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</si>
  <si>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</si>
  <si>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</si>
  <si>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</si>
  <si>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</si>
  <si>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</si>
  <si>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</si>
  <si>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</si>
  <si>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</si>
  <si>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</si>
  <si>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</si>
  <si>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</si>
  <si>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</si>
  <si>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</si>
  <si>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</si>
  <si>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</si>
  <si>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</si>
  <si>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</si>
  <si>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</si>
  <si>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</si>
  <si>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</si>
  <si>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</si>
  <si>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</si>
  <si>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</si>
  <si>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</si>
  <si>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</si>
  <si>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</si>
  <si>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</si>
  <si>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</si>
  <si>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</si>
  <si>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</si>
  <si>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</si>
  <si>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</si>
  <si>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</si>
  <si>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</si>
  <si>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</si>
  <si>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</si>
  <si>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</si>
  <si>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</si>
  <si>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</si>
  <si>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</si>
  <si>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</si>
  <si>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</si>
  <si>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</si>
  <si>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</si>
  <si>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</si>
  <si>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</si>
  <si>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</si>
  <si>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</si>
  <si>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</si>
  <si>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</si>
  <si>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</si>
  <si>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</si>
  <si>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</si>
  <si>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</si>
  <si>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</si>
  <si>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</si>
  <si>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</si>
  <si>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</si>
  <si>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</si>
  <si>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</si>
  <si>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</si>
  <si>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</si>
  <si>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</si>
  <si>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</si>
  <si>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</si>
  <si>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</si>
  <si>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</si>
  <si>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</si>
  <si>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</si>
  <si>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</si>
  <si>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</si>
  <si>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</si>
  <si>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</si>
  <si>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</si>
  <si>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</si>
  <si>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</si>
  <si>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</si>
  <si>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</si>
  <si>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</si>
  <si>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</si>
  <si>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</si>
  <si>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</si>
  <si>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</si>
  <si>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</si>
  <si>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</si>
  <si>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</si>
  <si>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</si>
  <si>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</si>
  <si>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</si>
  <si>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</si>
  <si>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</si>
  <si>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</si>
  <si>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</si>
  <si>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</si>
  <si>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</si>
  <si>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</si>
  <si>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</si>
  <si>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</si>
  <si>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</si>
  <si>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</si>
  <si>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</si>
  <si>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</si>
  <si>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</si>
  <si>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</si>
  <si>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</si>
  <si>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</si>
  <si>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</si>
  <si>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</si>
  <si>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</si>
  <si>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</si>
  <si>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</si>
  <si>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</si>
  <si>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</si>
  <si>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</si>
  <si>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</si>
  <si>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</si>
  <si>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</si>
  <si>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</si>
  <si>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</si>
  <si>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</si>
  <si>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</si>
  <si>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</si>
  <si>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</si>
  <si>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</si>
  <si>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</si>
  <si>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</si>
  <si>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</si>
  <si>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</si>
  <si>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</si>
  <si>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</si>
  <si>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</si>
  <si>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</si>
  <si>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</si>
  <si>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</si>
  <si>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</si>
  <si>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</si>
  <si>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</si>
  <si>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</si>
  <si>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</si>
  <si>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</si>
  <si>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</si>
  <si>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</si>
  <si>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</si>
  <si>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</si>
  <si>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</si>
  <si>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</si>
  <si>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</si>
  <si>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</si>
  <si>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</si>
  <si>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</si>
  <si>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</si>
  <si>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</si>
  <si>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</si>
  <si>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</si>
  <si>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</si>
  <si>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</si>
  <si>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</si>
  <si>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</si>
  <si>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</si>
  <si>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</si>
  <si>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</si>
  <si>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</si>
  <si>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</si>
  <si>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</si>
  <si>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</si>
  <si>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</si>
  <si>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</si>
  <si>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</si>
  <si>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</si>
  <si>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</si>
  <si>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</si>
  <si>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</si>
  <si>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</si>
  <si>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</si>
  <si>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</si>
  <si>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</si>
  <si>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</si>
  <si>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</si>
  <si>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</si>
  <si>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</si>
  <si>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</si>
  <si>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</si>
  <si>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</si>
  <si>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</si>
  <si>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</si>
  <si>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</si>
  <si>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</si>
  <si>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</si>
  <si>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</si>
  <si>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</si>
  <si>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</si>
  <si>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</si>
  <si>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</si>
  <si>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</si>
  <si>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</si>
  <si>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</si>
  <si>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</si>
  <si>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</si>
  <si>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</si>
  <si>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</si>
  <si>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</si>
  <si>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</si>
  <si>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</si>
  <si>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</si>
  <si>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</si>
  <si>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</si>
  <si>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</si>
  <si>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</si>
  <si>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</si>
  <si>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</si>
  <si>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</si>
  <si>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</si>
  <si>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</si>
  <si>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</si>
  <si>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</si>
  <si>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</si>
  <si>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</si>
  <si>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</si>
  <si>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</si>
  <si>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</si>
  <si>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</si>
  <si>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</si>
  <si>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</si>
  <si>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</si>
  <si>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</si>
  <si>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</si>
  <si>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</si>
  <si>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</si>
  <si>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</si>
  <si>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</si>
  <si>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</si>
  <si>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</si>
  <si>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</si>
  <si>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</si>
  <si>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</si>
  <si>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</si>
  <si>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</si>
  <si>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</si>
  <si>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</si>
  <si>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</si>
  <si>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</si>
  <si>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</si>
  <si>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</si>
  <si>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</si>
  <si>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</si>
  <si>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</si>
  <si>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</si>
  <si>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</si>
  <si>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</si>
  <si>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</si>
  <si>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</si>
  <si>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</si>
  <si>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</si>
  <si>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</si>
  <si>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</si>
  <si>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</si>
  <si>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</si>
  <si>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</si>
  <si>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</si>
  <si>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</si>
  <si>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</si>
  <si>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</si>
  <si>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</si>
  <si>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</si>
  <si>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</si>
  <si>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</si>
  <si>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</si>
  <si>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</si>
  <si>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</si>
  <si>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</si>
  <si>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</si>
  <si>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</si>
  <si>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</si>
  <si>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</si>
  <si>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</si>
  <si>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</si>
  <si>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</si>
  <si>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</si>
  <si>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</si>
  <si>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</si>
  <si>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</si>
  <si>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</si>
  <si>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</si>
  <si>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</si>
  <si>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</si>
  <si>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</si>
  <si>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</si>
  <si>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</si>
  <si>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</si>
  <si>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</si>
  <si>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</si>
  <si>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</si>
  <si>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</si>
  <si>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</si>
  <si>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</si>
  <si>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</si>
  <si>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</si>
  <si>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</si>
  <si>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</si>
  <si>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</si>
  <si>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</si>
  <si>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</si>
  <si>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</si>
  <si>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</si>
  <si>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</si>
  <si>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</si>
  <si>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</si>
  <si>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</si>
  <si>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</si>
  <si>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</si>
  <si>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</si>
  <si>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</si>
  <si>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</si>
  <si>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</si>
  <si>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</si>
  <si>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</si>
  <si>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</si>
  <si>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</si>
  <si>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</si>
  <si>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</si>
  <si>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</si>
  <si>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</si>
  <si>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</si>
  <si>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</si>
  <si>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</si>
  <si>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</si>
  <si>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</si>
  <si>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</si>
  <si>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</si>
  <si>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</si>
  <si>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</si>
  <si>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</si>
  <si>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</si>
  <si>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</si>
  <si>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</si>
  <si>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</si>
  <si>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</si>
  <si>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</si>
  <si>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</si>
  <si>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</si>
  <si>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</si>
  <si>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</si>
  <si>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</si>
  <si>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</si>
  <si>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</si>
  <si>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</si>
  <si>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</si>
  <si>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</si>
  <si>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</si>
  <si>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</si>
  <si>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</si>
  <si>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</si>
  <si>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</si>
  <si>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</si>
  <si>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</si>
  <si>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</si>
  <si>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</si>
  <si>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</si>
  <si>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</si>
  <si>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</si>
  <si>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</si>
  <si>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</si>
  <si>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</si>
  <si>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</si>
  <si>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</si>
  <si>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</si>
  <si>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</si>
  <si>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</si>
  <si>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</si>
  <si>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</si>
  <si>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</si>
  <si>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</si>
  <si>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</si>
  <si>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</si>
  <si>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</si>
  <si>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</si>
  <si>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</si>
  <si>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</si>
  <si>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</si>
  <si>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</si>
  <si>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</si>
  <si>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</si>
  <si>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</si>
  <si>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</si>
  <si>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</si>
  <si>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</si>
  <si>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</si>
  <si>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</si>
  <si>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</si>
  <si>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</si>
  <si>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</si>
  <si>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</si>
  <si>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</si>
  <si>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</si>
  <si>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</si>
  <si>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</si>
  <si>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</si>
  <si>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</si>
  <si>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</si>
  <si>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</si>
  <si>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</si>
  <si>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</si>
  <si>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</si>
  <si>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</si>
  <si>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</si>
  <si>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</si>
  <si>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</si>
  <si>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</si>
  <si>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</si>
  <si>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</si>
  <si>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</si>
  <si>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</si>
  <si>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</si>
  <si>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</si>
  <si>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</si>
  <si>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</si>
  <si>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</si>
  <si>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</si>
  <si>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</si>
  <si>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</si>
  <si>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</si>
  <si>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</si>
  <si>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</si>
  <si>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</si>
  <si>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</si>
  <si>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</si>
  <si>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</si>
  <si>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</si>
  <si>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</si>
  <si>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</si>
  <si>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</si>
  <si>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</si>
  <si>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</si>
  <si>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</si>
  <si>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</si>
  <si>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</si>
  <si>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</si>
  <si>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</si>
  <si>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</si>
  <si>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</si>
  <si>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</si>
  <si>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</si>
  <si>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</si>
  <si>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</si>
  <si>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</si>
  <si>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</si>
  <si>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</si>
  <si>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</si>
  <si>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</si>
  <si>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</si>
  <si>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</si>
  <si>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</si>
  <si>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</si>
  <si>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</si>
  <si>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</si>
  <si>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</si>
  <si>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</si>
  <si>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</si>
  <si>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</si>
  <si>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</si>
  <si>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</si>
  <si>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</si>
  <si>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</si>
  <si>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</si>
  <si>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</si>
  <si>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</si>
  <si>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</si>
  <si>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</si>
  <si>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</si>
  <si>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</si>
  <si>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</si>
  <si>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</si>
  <si>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</si>
  <si>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</si>
  <si>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</si>
  <si>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</si>
  <si>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</si>
  <si>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</si>
  <si>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</si>
  <si>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</si>
  <si>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</si>
  <si>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</si>
  <si>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</si>
  <si>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</si>
  <si>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</si>
  <si>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</si>
  <si>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</si>
  <si>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</si>
  <si>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</si>
  <si>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</si>
  <si>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</si>
  <si>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</si>
  <si>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</si>
  <si>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</si>
  <si>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</si>
  <si>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</si>
  <si>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</si>
  <si>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</si>
  <si>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</si>
  <si>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</si>
  <si>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</si>
  <si>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</si>
  <si>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</si>
  <si>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</si>
  <si>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</si>
  <si>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</si>
  <si>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</si>
  <si>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</si>
  <si>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</si>
  <si>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</si>
  <si>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</si>
  <si>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</si>
  <si>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</si>
  <si>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</si>
  <si>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</si>
  <si>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</si>
  <si>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</si>
  <si>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</si>
  <si>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</si>
  <si>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</si>
  <si>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</si>
  <si>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</si>
  <si>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</si>
  <si>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</si>
  <si>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</si>
  <si>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</si>
  <si>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</si>
  <si>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</si>
  <si>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</si>
  <si>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</si>
  <si>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</si>
  <si>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</si>
  <si>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</si>
  <si>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</si>
  <si>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</si>
  <si>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</si>
  <si>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</si>
  <si>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</si>
  <si>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</si>
  <si>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</si>
  <si>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</si>
  <si>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</si>
  <si>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</si>
  <si>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</si>
  <si>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</si>
  <si>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</si>
  <si>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</si>
  <si>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</si>
  <si>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</si>
  <si>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</si>
  <si>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</si>
  <si>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</si>
  <si>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</si>
  <si>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</si>
  <si>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</si>
  <si>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</si>
  <si>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</si>
  <si>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</si>
  <si>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</si>
  <si>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</si>
  <si>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</si>
  <si>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</si>
  <si>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</si>
  <si>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</si>
  <si>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</si>
  <si>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</si>
  <si>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</si>
  <si>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</si>
  <si>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</si>
  <si>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</si>
  <si>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</si>
  <si>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</si>
  <si>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</si>
  <si>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</si>
  <si>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</si>
  <si>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</si>
  <si>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</si>
  <si>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</si>
  <si>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</si>
  <si>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</si>
  <si>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</si>
  <si>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</si>
  <si>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</si>
  <si>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</si>
  <si>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</si>
  <si>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</si>
  <si>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</si>
  <si>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</si>
  <si>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</si>
  <si>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</si>
  <si>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</si>
  <si>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</si>
  <si>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</si>
  <si>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</si>
  <si>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</si>
  <si>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</si>
  <si>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</si>
  <si>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</si>
  <si>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</si>
  <si>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</si>
  <si>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</si>
  <si>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</si>
  <si>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</si>
  <si>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</si>
  <si>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</si>
  <si>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</si>
  <si>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</si>
  <si>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</si>
  <si>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</si>
  <si>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</si>
  <si>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</si>
  <si>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</si>
  <si>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</si>
  <si>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</si>
  <si>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</si>
  <si>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</si>
  <si>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</si>
  <si>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</si>
  <si>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</si>
  <si>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</si>
  <si>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</si>
  <si>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</si>
  <si>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</si>
  <si>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</si>
  <si>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</si>
  <si>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</si>
  <si>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</si>
  <si>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</si>
  <si>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</si>
  <si>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</si>
  <si>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</si>
  <si>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</si>
  <si>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</si>
  <si>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</si>
  <si>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</si>
  <si>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</si>
  <si>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</si>
  <si>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</si>
  <si>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</si>
  <si>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</si>
  <si>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</si>
  <si>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</si>
  <si>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</si>
  <si>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</si>
  <si>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</si>
  <si>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</si>
  <si>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</si>
  <si>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</si>
  <si>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</si>
  <si>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</si>
  <si>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</si>
  <si>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</si>
  <si>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</si>
  <si>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</si>
  <si>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</si>
  <si>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</si>
  <si>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</si>
  <si>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</si>
  <si>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</si>
  <si>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</si>
  <si>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</si>
  <si>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</si>
  <si>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</si>
  <si>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</si>
  <si>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</si>
  <si>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</si>
  <si>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</si>
  <si>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</si>
  <si>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</si>
  <si>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</si>
  <si>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</si>
  <si>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</si>
  <si>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</si>
  <si>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</si>
  <si>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</si>
  <si>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</si>
  <si>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</si>
  <si>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</si>
  <si>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</si>
  <si>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</si>
  <si>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</si>
  <si>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</si>
  <si>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</si>
  <si>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</si>
  <si>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</si>
  <si>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</si>
  <si>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</si>
  <si>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</si>
  <si>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</si>
  <si>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</si>
  <si>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</si>
  <si>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</si>
  <si>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</si>
  <si>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</si>
  <si>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</si>
  <si>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</si>
  <si>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</si>
  <si>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</si>
  <si>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</si>
  <si>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</si>
  <si>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</si>
  <si>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</si>
  <si>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</si>
  <si>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</si>
  <si>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</si>
  <si>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</si>
  <si>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</si>
  <si>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</si>
  <si>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</si>
  <si>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</si>
  <si>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</si>
  <si>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</si>
  <si>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</si>
  <si>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</si>
  <si>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</si>
  <si>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</si>
  <si>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</si>
  <si>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</si>
  <si>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</si>
  <si>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</si>
  <si>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</si>
  <si>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</si>
  <si>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</si>
  <si>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</si>
  <si>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</si>
  <si>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</si>
  <si>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</si>
  <si>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</si>
  <si>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</si>
  <si>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</si>
  <si>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</si>
  <si>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</si>
  <si>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</si>
  <si>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</si>
  <si>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</si>
  <si>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</si>
  <si>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</si>
  <si>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</si>
  <si>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</si>
  <si>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</si>
  <si>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</si>
  <si>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</si>
  <si>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</si>
  <si>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</si>
  <si>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</si>
  <si>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</si>
  <si>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</si>
  <si>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</si>
  <si>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</si>
  <si>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</si>
  <si>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</si>
  <si>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</si>
  <si>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</si>
  <si>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</si>
  <si>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</si>
  <si>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</si>
  <si>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</si>
  <si>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</si>
  <si>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</si>
  <si>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</si>
  <si>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</si>
  <si>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</si>
  <si>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</si>
  <si>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</si>
  <si>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</si>
  <si>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</si>
  <si>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</si>
  <si>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</si>
  <si>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</si>
  <si>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</si>
  <si>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</si>
  <si>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</si>
  <si>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</si>
  <si>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</si>
  <si>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</si>
  <si>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</si>
  <si>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</si>
  <si>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</si>
  <si>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</si>
  <si>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</si>
  <si>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</si>
  <si>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</si>
  <si>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</si>
  <si>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</si>
  <si>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</si>
  <si>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</si>
  <si>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</si>
  <si>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</si>
  <si>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</si>
  <si>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</si>
  <si>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</si>
  <si>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</si>
  <si>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</si>
  <si>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</si>
  <si>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</si>
  <si>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</si>
  <si>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</si>
  <si>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</si>
  <si>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</si>
  <si>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</si>
  <si>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</si>
  <si>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</si>
  <si>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</si>
  <si>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</si>
  <si>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</si>
  <si>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</si>
  <si>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</si>
  <si>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</si>
  <si>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</si>
  <si>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</si>
  <si>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</si>
  <si>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</si>
  <si>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</si>
  <si>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</si>
  <si>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</si>
  <si>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</si>
  <si>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</si>
  <si>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</si>
  <si>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</si>
  <si>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</si>
  <si>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</si>
  <si>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</si>
  <si>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</si>
  <si>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</si>
  <si>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</si>
  <si>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</si>
  <si>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</si>
  <si>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</si>
  <si>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</si>
  <si>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</si>
  <si>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</si>
  <si>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</si>
  <si>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</si>
  <si>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</si>
  <si>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</si>
  <si>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</si>
  <si>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</si>
  <si>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</si>
  <si>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</si>
  <si>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</si>
  <si>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</si>
  <si>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</si>
  <si>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</si>
  <si>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</si>
  <si>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</si>
  <si>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</si>
  <si>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</si>
  <si>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</si>
  <si>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</si>
  <si>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</si>
  <si>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</si>
  <si>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</si>
  <si>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</si>
  <si>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</si>
  <si>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</si>
  <si>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</si>
  <si>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</si>
  <si>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</si>
  <si>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</si>
  <si>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</si>
  <si>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</si>
  <si>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</si>
  <si>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</si>
  <si>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</si>
  <si>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</si>
  <si>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</si>
  <si>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</si>
  <si>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</si>
  <si>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</si>
  <si>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</si>
  <si>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</si>
  <si>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</si>
  <si>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</si>
  <si>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</si>
  <si>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</si>
  <si>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</si>
  <si>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</si>
  <si>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</si>
  <si>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</si>
  <si>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</si>
  <si>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</si>
  <si>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</si>
  <si>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</si>
  <si>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</si>
  <si>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</si>
  <si>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</si>
  <si>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</si>
  <si>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</si>
  <si>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</si>
  <si>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</si>
  <si>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</si>
  <si>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</si>
  <si>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</si>
  <si>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</si>
  <si>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</si>
  <si>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</si>
  <si>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</si>
  <si>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</si>
  <si>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</si>
  <si>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</si>
  <si>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</si>
  <si>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</si>
  <si>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</si>
  <si>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</si>
  <si>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</si>
  <si>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</si>
  <si>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</si>
  <si>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</si>
  <si>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</si>
  <si>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</si>
  <si>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</si>
  <si>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</si>
  <si>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</si>
  <si>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</si>
  <si>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</si>
  <si>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</si>
  <si>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</si>
  <si>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</si>
  <si>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</si>
  <si>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</si>
  <si>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</si>
  <si>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</si>
  <si>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</si>
  <si>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</si>
  <si>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</si>
  <si>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</si>
  <si>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</si>
  <si>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</si>
  <si>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</si>
  <si>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</si>
  <si>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</si>
  <si>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</si>
  <si>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</si>
  <si>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</si>
  <si>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</si>
  <si>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</si>
  <si>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</si>
  <si>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</si>
  <si>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</si>
  <si>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</si>
  <si>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</si>
  <si>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</si>
  <si>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</si>
  <si>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</si>
  <si>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</si>
  <si>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</si>
  <si>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</si>
  <si>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</si>
  <si>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</si>
  <si>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</si>
  <si>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</si>
  <si>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</si>
  <si>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</si>
  <si>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</si>
  <si>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</si>
  <si>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</si>
  <si>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</si>
  <si>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</si>
  <si>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</si>
  <si>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</si>
  <si>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</si>
  <si>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</si>
  <si>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</si>
  <si>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</si>
  <si>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</si>
  <si>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</si>
  <si>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</si>
  <si>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</si>
  <si>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</si>
  <si>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</si>
  <si>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</si>
  <si>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</si>
  <si>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</si>
  <si>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</si>
  <si>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</si>
  <si>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</si>
  <si>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</si>
  <si>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</si>
  <si>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</si>
  <si>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</si>
  <si>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</si>
  <si>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</si>
  <si>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</si>
  <si>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</si>
  <si>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</si>
  <si>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</si>
  <si>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</si>
  <si>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</si>
  <si>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</si>
  <si>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</si>
  <si>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</si>
  <si>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</si>
  <si>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</si>
  <si>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</si>
  <si>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</si>
  <si>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</si>
  <si>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</si>
  <si>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</si>
  <si>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</si>
  <si>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</si>
  <si>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</si>
  <si>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</si>
  <si>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</si>
  <si>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</si>
  <si>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</si>
  <si>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</si>
  <si>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</si>
  <si>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</si>
  <si>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</si>
  <si>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</si>
  <si>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</si>
  <si>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</si>
  <si>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</si>
  <si>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</si>
  <si>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</si>
  <si>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</si>
  <si>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</si>
  <si>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</si>
  <si>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</si>
  <si>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</si>
  <si>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</si>
  <si>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</si>
  <si>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</si>
  <si>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</si>
  <si>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</si>
  <si>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</si>
  <si>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</si>
  <si>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</si>
  <si>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</si>
  <si>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</si>
  <si>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</si>
  <si>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</si>
  <si>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</si>
  <si>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</si>
  <si>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</si>
  <si>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</si>
  <si>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</si>
  <si>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</si>
  <si>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</si>
  <si>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</si>
  <si>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</si>
  <si>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</si>
  <si>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</si>
  <si>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</si>
  <si>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</si>
  <si>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</si>
  <si>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</si>
  <si>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</si>
  <si>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</si>
  <si>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</si>
  <si>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</si>
  <si>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</si>
  <si>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</si>
  <si>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</si>
  <si>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</si>
  <si>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</si>
  <si>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</si>
  <si>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</si>
  <si>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</si>
  <si>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</si>
  <si>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</si>
  <si>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</si>
  <si>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</si>
  <si>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</si>
  <si>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</si>
  <si>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</si>
  <si>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</si>
  <si>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</si>
  <si>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</si>
  <si>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</si>
  <si>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</si>
  <si>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</si>
  <si>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</si>
  <si>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</si>
  <si>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</si>
  <si>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</si>
  <si>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</si>
  <si>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</si>
  <si>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</si>
  <si>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</si>
  <si>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</si>
  <si>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</si>
  <si>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</si>
  <si>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</si>
  <si>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</si>
  <si>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</si>
  <si>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</si>
  <si>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</si>
  <si>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</si>
  <si>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</si>
  <si>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</si>
  <si>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</si>
  <si>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</si>
  <si>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</si>
  <si>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</si>
  <si>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</si>
  <si>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</si>
  <si>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</si>
  <si>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</si>
  <si>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</si>
  <si>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</si>
  <si>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</si>
  <si>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</si>
  <si>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</si>
  <si>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</si>
  <si>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</si>
  <si>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</si>
  <si>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</si>
  <si>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</si>
  <si>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</si>
  <si>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</si>
  <si>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</si>
  <si>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</si>
  <si>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</si>
  <si>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</si>
  <si>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</si>
  <si>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</si>
  <si>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</si>
  <si>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</si>
  <si>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</si>
  <si>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</si>
  <si>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</si>
  <si>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</si>
  <si>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</si>
  <si>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</si>
  <si>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</si>
  <si>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</si>
  <si>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</si>
  <si>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</si>
  <si>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</si>
  <si>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</si>
  <si>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</si>
  <si>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</si>
  <si>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</si>
  <si>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</si>
  <si>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</si>
  <si>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</si>
  <si>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</si>
  <si>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</si>
  <si>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</si>
  <si>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</si>
  <si>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</si>
  <si>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</si>
  <si>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</si>
  <si>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</si>
  <si>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</si>
  <si>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</si>
  <si>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</si>
  <si>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</si>
  <si>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</si>
  <si>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</si>
  <si>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</si>
  <si>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</si>
  <si>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</si>
  <si>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</si>
  <si>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</si>
  <si>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</si>
  <si>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</si>
  <si>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</si>
  <si>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</si>
  <si>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</si>
  <si>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</si>
  <si>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</si>
  <si>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</si>
  <si>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</si>
  <si>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</si>
  <si>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</si>
  <si>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</si>
  <si>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</si>
  <si>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</si>
  <si>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</si>
  <si>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</si>
  <si>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</si>
  <si>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</si>
  <si>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</si>
  <si>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</si>
  <si>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</si>
  <si>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</si>
  <si>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</si>
  <si>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</si>
  <si>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</si>
  <si>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</si>
  <si>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</si>
  <si>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</si>
  <si>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</si>
  <si>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</si>
  <si>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</si>
  <si>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</si>
  <si>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</si>
  <si>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</si>
  <si>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</si>
  <si>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</si>
  <si>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</si>
  <si>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</si>
  <si>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</si>
  <si>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</si>
  <si>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</si>
  <si>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</si>
  <si>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</si>
  <si>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</si>
  <si>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</si>
  <si>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</si>
  <si>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</si>
  <si>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</si>
  <si>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</si>
  <si>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</si>
  <si>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</si>
  <si>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</si>
  <si>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</si>
  <si>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</si>
  <si>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</si>
  <si>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</si>
  <si>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</si>
  <si>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</si>
  <si>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</si>
  <si>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</si>
  <si>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</si>
  <si>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</si>
  <si>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</si>
  <si>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</si>
  <si>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</si>
  <si>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</si>
  <si>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</si>
  <si>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</si>
  <si>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</si>
  <si>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</si>
  <si>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</si>
  <si>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</si>
  <si>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</si>
  <si>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</si>
  <si>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</si>
  <si>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</si>
  <si>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</si>
  <si>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</si>
  <si>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</si>
  <si>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</si>
  <si>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</si>
  <si>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</si>
  <si>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</si>
  <si>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</si>
  <si>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</si>
  <si>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</si>
  <si>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</si>
  <si>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</si>
  <si>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</si>
  <si>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</si>
  <si>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</si>
  <si>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</si>
  <si>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</si>
  <si>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</si>
  <si>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</si>
  <si>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</si>
  <si>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</si>
  <si>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</si>
  <si>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</si>
  <si>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</si>
  <si>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</si>
  <si>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</si>
  <si>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</si>
  <si>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</si>
  <si>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</si>
  <si>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</si>
  <si>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</si>
  <si>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</si>
  <si>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</si>
  <si>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</si>
  <si>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</si>
  <si>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</si>
  <si>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</si>
  <si>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</si>
  <si>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</si>
  <si>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</si>
  <si>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</si>
  <si>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</si>
  <si>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</si>
  <si>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</si>
  <si>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</si>
  <si>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</si>
  <si>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</si>
  <si>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</si>
  <si>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</si>
  <si>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</si>
  <si>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</si>
  <si>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</si>
  <si>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</si>
  <si>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</si>
  <si>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</si>
  <si>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</si>
  <si>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</si>
  <si>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</si>
  <si>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</si>
  <si>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</si>
  <si>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</si>
  <si>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</si>
  <si>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</si>
  <si>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</si>
  <si>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</si>
  <si>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</si>
  <si>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</si>
  <si>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</si>
  <si>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</si>
  <si>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</si>
  <si>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</si>
  <si>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</si>
  <si>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</si>
  <si>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</si>
  <si>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</si>
  <si>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</si>
  <si>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</si>
  <si>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</si>
  <si>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</si>
  <si>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</si>
  <si>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</si>
  <si>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</si>
  <si>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</si>
  <si>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</si>
  <si>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</si>
  <si>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</si>
  <si>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</si>
  <si>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</si>
  <si>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</si>
  <si>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</si>
  <si>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</si>
  <si>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</si>
  <si>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</si>
  <si>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</si>
  <si>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</si>
  <si>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</si>
  <si>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</si>
  <si>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</si>
  <si>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</si>
  <si>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</si>
  <si>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</si>
  <si>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</si>
  <si>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</si>
  <si>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</si>
  <si>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</si>
  <si>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</si>
  <si>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</si>
  <si>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</si>
  <si>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</si>
  <si>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</si>
  <si>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</si>
  <si>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</si>
  <si>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</si>
  <si>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</si>
  <si>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</si>
  <si>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</si>
  <si>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</si>
  <si>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</si>
  <si>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</si>
  <si>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</si>
  <si>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</si>
  <si>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</si>
  <si>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</si>
  <si>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</si>
  <si>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</si>
  <si>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</si>
  <si>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</si>
  <si>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</si>
  <si>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</si>
  <si>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</si>
  <si>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</si>
  <si>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</si>
  <si>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</si>
  <si>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</si>
  <si>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</si>
  <si>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</si>
  <si>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</si>
  <si>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</si>
  <si>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</si>
  <si>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</si>
  <si>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</si>
  <si>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</si>
  <si>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</si>
  <si>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</si>
  <si>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</si>
  <si>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</si>
  <si>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</si>
  <si>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</si>
  <si>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</si>
  <si>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</si>
  <si>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</si>
  <si>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</si>
  <si>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</si>
  <si>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</si>
  <si>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</si>
  <si>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</si>
  <si>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</si>
  <si>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</si>
  <si>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</si>
  <si>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</si>
  <si>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</si>
  <si>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</si>
  <si>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</si>
  <si>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</si>
  <si>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</si>
  <si>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</si>
  <si>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</si>
  <si>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</si>
  <si>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</si>
  <si>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</si>
  <si>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</si>
  <si>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</si>
  <si>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</si>
  <si>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</si>
  <si>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</si>
  <si>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</si>
  <si>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</si>
  <si>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</si>
  <si>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</si>
  <si>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</si>
  <si>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</si>
  <si>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</si>
  <si>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</si>
  <si>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</si>
  <si>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</si>
  <si>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</si>
  <si>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</si>
  <si>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</si>
  <si>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</si>
  <si>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</si>
  <si>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</si>
  <si>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</si>
  <si>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</si>
  <si>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</si>
  <si>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</si>
  <si>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</si>
  <si>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</si>
  <si>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</si>
  <si>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</si>
  <si>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</si>
  <si>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</si>
  <si>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</si>
  <si>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</si>
  <si>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</si>
  <si>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</si>
  <si>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</si>
  <si>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</si>
  <si>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</si>
  <si>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</si>
  <si>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</si>
  <si>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</si>
  <si>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</si>
  <si>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</si>
  <si>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</si>
  <si>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</si>
  <si>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</si>
  <si>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</si>
  <si>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</si>
  <si>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</si>
  <si>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</si>
  <si>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</si>
  <si>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</si>
  <si>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</si>
  <si>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</si>
  <si>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</si>
  <si>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</si>
  <si>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</si>
  <si>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</si>
  <si>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</si>
  <si>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</si>
  <si>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</si>
  <si>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</si>
  <si>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</si>
  <si>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</si>
  <si>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</si>
  <si>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</si>
  <si>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</si>
  <si>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</si>
  <si>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</si>
  <si>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</si>
  <si>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</si>
  <si>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</si>
  <si>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</si>
  <si>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</si>
  <si>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</si>
  <si>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</si>
  <si>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</si>
  <si>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</si>
  <si>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</si>
  <si>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</si>
  <si>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</si>
  <si>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</si>
  <si>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</si>
  <si>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</si>
  <si>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</si>
  <si>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</si>
  <si>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</si>
  <si>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</si>
  <si>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</si>
  <si>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</si>
  <si>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</si>
  <si>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</si>
  <si>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</si>
  <si>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</si>
  <si>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</si>
  <si>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</si>
  <si>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</si>
  <si>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</si>
  <si>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</si>
  <si>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</si>
  <si>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</si>
  <si>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</si>
  <si>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</si>
  <si>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</si>
  <si>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</si>
  <si>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</si>
  <si>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</si>
  <si>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</si>
  <si>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</si>
  <si>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</si>
  <si>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</si>
  <si>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</si>
  <si>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</si>
  <si>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</si>
  <si>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</si>
  <si>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</si>
  <si>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</si>
  <si>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</si>
  <si>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</si>
  <si>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</si>
  <si>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</si>
  <si>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</si>
  <si>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</si>
  <si>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</si>
  <si>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</si>
  <si>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</si>
  <si>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</si>
  <si>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</si>
  <si>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</si>
  <si>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</si>
  <si>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</si>
  <si>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</si>
  <si>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</si>
  <si>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</si>
  <si>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</si>
  <si>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</si>
  <si>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</si>
  <si>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</si>
  <si>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</si>
  <si>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</si>
  <si>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</si>
  <si>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</si>
  <si>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</si>
  <si>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</si>
  <si>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</si>
  <si>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</si>
  <si>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</si>
  <si>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</si>
  <si>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</si>
  <si>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</si>
  <si>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</si>
  <si>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</si>
  <si>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</si>
  <si>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</si>
  <si>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</si>
  <si>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</si>
  <si>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</si>
  <si>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</si>
  <si>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</si>
  <si>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</si>
  <si>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</si>
  <si>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</si>
  <si>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</si>
  <si>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</si>
  <si>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</si>
  <si>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</si>
  <si>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</si>
  <si>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</si>
  <si>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</si>
  <si>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</si>
  <si>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</si>
  <si>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</si>
  <si>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</si>
  <si>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</si>
  <si>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</si>
  <si>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</si>
  <si>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</si>
  <si>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</si>
  <si>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</si>
  <si>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</si>
  <si>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</si>
  <si>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</si>
  <si>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</si>
  <si>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</si>
  <si>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</si>
  <si>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</si>
  <si>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</si>
  <si>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</si>
  <si>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</si>
  <si>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</si>
  <si>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</si>
  <si>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</si>
  <si>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</si>
  <si>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</si>
  <si>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</si>
  <si>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</si>
  <si>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</si>
  <si>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</si>
  <si>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</si>
  <si>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</si>
  <si>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</si>
  <si>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</si>
  <si>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</si>
  <si>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</si>
  <si>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</si>
  <si>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</si>
  <si>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</si>
  <si>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</si>
  <si>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</si>
  <si>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</si>
  <si>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</si>
  <si>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</si>
  <si>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</si>
  <si>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</si>
  <si>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</si>
  <si>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</si>
  <si>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</si>
  <si>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</si>
  <si>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</si>
  <si>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</si>
  <si>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</si>
  <si>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</si>
  <si>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</si>
  <si>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</si>
  <si>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</si>
  <si>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</si>
  <si>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</si>
  <si>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</si>
  <si>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</si>
  <si>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</si>
  <si>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</si>
  <si>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</si>
  <si>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</si>
  <si>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</si>
  <si>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</si>
  <si>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</si>
  <si>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</si>
  <si>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</si>
  <si>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</si>
  <si>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</si>
  <si>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</si>
  <si>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</si>
  <si>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</si>
  <si>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</si>
  <si>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</si>
  <si>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</si>
  <si>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</si>
  <si>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</si>
  <si>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</si>
  <si>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</si>
  <si>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</si>
  <si>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</si>
  <si>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</si>
  <si>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</si>
  <si>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</si>
  <si>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</si>
  <si>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</si>
  <si>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</si>
  <si>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</si>
  <si>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</si>
  <si>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</si>
  <si>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</si>
  <si>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</si>
  <si>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</si>
  <si>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</si>
  <si>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</si>
  <si>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</si>
  <si>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</si>
  <si>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</si>
  <si>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</si>
  <si>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</si>
  <si>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</si>
  <si>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</si>
  <si>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</si>
  <si>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</si>
  <si>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</si>
  <si>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</si>
  <si>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</si>
  <si>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</si>
  <si>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</si>
  <si>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</si>
  <si>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</si>
  <si>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</si>
  <si>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</si>
  <si>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</si>
  <si>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</si>
  <si>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</si>
  <si>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</si>
  <si>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</si>
  <si>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</si>
  <si>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</si>
  <si>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</si>
  <si>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</si>
  <si>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</si>
  <si>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</si>
  <si>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</si>
  <si>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</si>
  <si>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</si>
  <si>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</si>
  <si>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</si>
  <si>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</si>
  <si>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</si>
  <si>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</si>
  <si>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</si>
  <si>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</si>
  <si>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</si>
  <si>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</si>
  <si>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</si>
  <si>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</si>
  <si>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</si>
  <si>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</si>
  <si>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</si>
  <si>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</si>
  <si>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</si>
  <si>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</si>
  <si>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</si>
  <si>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</si>
  <si>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</si>
  <si>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</si>
  <si>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</si>
  <si>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</si>
  <si>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</si>
  <si>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</si>
  <si>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</si>
  <si>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</si>
  <si>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</si>
  <si>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</si>
  <si>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</si>
  <si>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</si>
  <si>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</si>
  <si>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</si>
  <si>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</si>
  <si>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</si>
  <si>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</si>
  <si>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</si>
  <si>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</si>
  <si>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</si>
  <si>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</si>
  <si>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</si>
  <si>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</si>
  <si>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</si>
  <si>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</si>
  <si>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</si>
  <si>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</si>
  <si>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</si>
  <si>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</si>
  <si>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</si>
  <si>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</si>
  <si>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</si>
  <si>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</si>
  <si>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</si>
  <si>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</si>
  <si>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</si>
  <si>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</si>
  <si>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</si>
  <si>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</si>
  <si>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</si>
  <si>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</si>
  <si>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</si>
  <si>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</si>
  <si>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</si>
  <si>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</si>
  <si>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</si>
  <si>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</si>
  <si>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</si>
  <si>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</si>
  <si>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</si>
  <si>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</si>
  <si>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</si>
  <si>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</si>
  <si>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</si>
  <si>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</si>
  <si>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</si>
  <si>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</si>
  <si>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</si>
  <si>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</si>
  <si>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</si>
  <si>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</si>
  <si>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</si>
  <si>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</si>
  <si>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</si>
  <si>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</si>
  <si>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</si>
  <si>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</si>
  <si>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</si>
  <si>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</si>
  <si>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</si>
  <si>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</si>
  <si>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</si>
  <si>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</si>
  <si>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</si>
  <si>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</si>
  <si>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</si>
  <si>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</si>
  <si>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</si>
  <si>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</si>
  <si>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</si>
  <si>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</si>
  <si>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</si>
  <si>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</si>
  <si>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</si>
  <si>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</si>
  <si>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</si>
  <si>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</si>
  <si>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</si>
  <si>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</si>
  <si>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</si>
  <si>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</si>
  <si>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</si>
  <si>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</si>
  <si>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</si>
  <si>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</si>
  <si>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</si>
  <si>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</si>
  <si>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</si>
  <si>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</si>
  <si>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</si>
  <si>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</si>
  <si>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</si>
  <si>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</si>
  <si>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</si>
  <si>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</si>
  <si>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</si>
  <si>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</si>
  <si>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</si>
  <si>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</si>
  <si>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</si>
  <si>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</si>
  <si>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</si>
  <si>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</si>
  <si>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</si>
  <si>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</si>
  <si>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</si>
  <si>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</si>
  <si>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</si>
  <si>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</si>
  <si>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</si>
  <si>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</si>
  <si>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</si>
  <si>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</si>
  <si>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</si>
  <si>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</si>
  <si>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</si>
  <si>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</si>
  <si>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</si>
  <si>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</si>
  <si>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</si>
  <si>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</si>
  <si>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</si>
  <si>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</si>
  <si>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</si>
  <si>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</si>
  <si>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</si>
  <si>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</si>
  <si>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</si>
  <si>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</si>
  <si>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</si>
  <si>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</si>
  <si>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</si>
  <si>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</si>
  <si>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</si>
  <si>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</si>
  <si>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</si>
  <si>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</si>
  <si>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</si>
  <si>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</si>
  <si>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</si>
  <si>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</si>
  <si>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</si>
  <si>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</si>
  <si>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</si>
  <si>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</si>
  <si>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</si>
  <si>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</si>
  <si>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</si>
  <si>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</si>
  <si>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</si>
  <si>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</si>
  <si>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</si>
  <si>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</si>
  <si>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</si>
  <si>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</si>
  <si>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</si>
  <si>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</si>
  <si>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</si>
  <si>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</si>
  <si>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</si>
  <si>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</si>
  <si>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</si>
  <si>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</si>
  <si>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</si>
  <si>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</si>
  <si>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</si>
  <si>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</si>
  <si>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</si>
  <si>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</si>
  <si>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</si>
  <si>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</si>
  <si>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</si>
  <si>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</si>
  <si>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</si>
  <si>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</si>
  <si>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</si>
  <si>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</si>
  <si>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</si>
  <si>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</si>
  <si>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</si>
  <si>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</si>
  <si>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</si>
  <si>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</si>
  <si>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</si>
  <si>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</si>
  <si>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</si>
  <si>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</si>
  <si>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</si>
  <si>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</si>
  <si>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</si>
  <si>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</si>
  <si>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</si>
  <si>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</si>
  <si>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</si>
  <si>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</si>
  <si>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</si>
  <si>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</si>
  <si>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</si>
  <si>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</si>
  <si>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</si>
  <si>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</si>
  <si>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</si>
  <si>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</si>
  <si>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</si>
  <si>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</si>
  <si>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</si>
  <si>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</si>
  <si>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</si>
  <si>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</si>
  <si>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</si>
  <si>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</si>
  <si>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</si>
  <si>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</si>
  <si>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</si>
  <si>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</si>
  <si>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</si>
  <si>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</si>
  <si>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</si>
  <si>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</si>
  <si>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</si>
  <si>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</si>
  <si>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</si>
  <si>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</si>
  <si>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</si>
  <si>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</si>
  <si>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</si>
  <si>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</si>
  <si>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</si>
  <si>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</si>
  <si>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</si>
  <si>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</si>
  <si>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</si>
  <si>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</si>
  <si>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</si>
  <si>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</si>
  <si>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</si>
  <si>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</si>
  <si>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</si>
  <si>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</si>
  <si>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</si>
  <si>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</si>
  <si>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</si>
  <si>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</si>
  <si>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</si>
  <si>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</si>
  <si>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</si>
  <si>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</si>
  <si>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</si>
  <si>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</si>
  <si>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</si>
  <si>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</si>
  <si>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</si>
  <si>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</si>
  <si>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</si>
  <si>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</si>
  <si>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</si>
  <si>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</si>
  <si>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</si>
  <si>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</si>
  <si>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</si>
  <si>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</si>
  <si>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</si>
  <si>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</si>
  <si>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</si>
  <si>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</si>
  <si>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</si>
  <si>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</si>
  <si>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</si>
  <si>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</si>
  <si>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</si>
  <si>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</si>
  <si>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</si>
  <si>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</si>
  <si>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</si>
  <si>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</si>
  <si>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</si>
  <si>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</si>
  <si>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</si>
  <si>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</si>
  <si>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</si>
  <si>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</si>
  <si>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</si>
  <si>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</si>
  <si>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</si>
  <si>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</si>
  <si>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</si>
  <si>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</si>
  <si>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</si>
  <si>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</si>
  <si>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</si>
  <si>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</si>
  <si>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</si>
  <si>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</si>
  <si>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</si>
  <si>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</si>
  <si>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</si>
  <si>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</si>
  <si>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</si>
  <si>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</si>
  <si>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</si>
  <si>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</si>
  <si>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</si>
  <si>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</si>
  <si>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</si>
  <si>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</si>
  <si>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</si>
  <si>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</si>
  <si>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</si>
  <si>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</si>
  <si>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</si>
  <si>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</si>
  <si>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</si>
  <si>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</si>
  <si>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</si>
  <si>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</si>
  <si>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</si>
  <si>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</si>
  <si>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</si>
  <si>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</si>
  <si>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</si>
  <si>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</si>
  <si>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</si>
  <si>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</si>
  <si>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</si>
  <si>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</si>
  <si>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</si>
  <si>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</si>
  <si>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</si>
  <si>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</si>
  <si>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</si>
  <si>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</si>
  <si>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</si>
  <si>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</si>
  <si>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</si>
  <si>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</si>
  <si>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</si>
  <si>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</si>
  <si>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</si>
  <si>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</si>
  <si>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</si>
  <si>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</si>
  <si>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</si>
  <si>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</si>
  <si>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</si>
  <si>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</si>
  <si>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</si>
  <si>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</si>
  <si>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</si>
  <si>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</si>
  <si>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</si>
  <si>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</si>
  <si>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</si>
  <si>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</si>
  <si>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</si>
  <si>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</si>
  <si>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</si>
  <si>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</si>
  <si>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</si>
  <si>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</si>
  <si>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</si>
  <si>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</si>
  <si>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</si>
  <si>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</si>
  <si>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</si>
  <si>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</si>
  <si>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</si>
  <si>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</si>
  <si>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</si>
  <si>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</si>
  <si>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</si>
  <si>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</si>
  <si>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</si>
  <si>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</si>
  <si>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</si>
  <si>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</si>
  <si>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</si>
  <si>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</si>
  <si>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</si>
  <si>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</si>
  <si>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</si>
  <si>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</si>
  <si>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</si>
  <si>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</si>
  <si>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</si>
  <si>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</si>
  <si>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</si>
  <si>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</si>
  <si>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</si>
  <si>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</si>
  <si>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</si>
  <si>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</si>
  <si>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</si>
  <si>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</si>
  <si>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</si>
  <si>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</si>
  <si>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</si>
  <si>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</si>
  <si>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</si>
  <si>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</si>
  <si>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</si>
  <si>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</si>
  <si>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</si>
  <si>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</si>
  <si>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</si>
  <si>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</si>
  <si>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</si>
  <si>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</si>
  <si>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</si>
  <si>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</si>
  <si>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</si>
  <si>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</si>
  <si>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</si>
  <si>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</si>
  <si>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</si>
  <si>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</si>
  <si>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</si>
  <si>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</si>
  <si>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</si>
  <si>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</si>
  <si>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</si>
  <si>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</si>
  <si>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</si>
  <si>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</si>
  <si>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</si>
  <si>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</si>
  <si>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</si>
  <si>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</si>
  <si>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</si>
  <si>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</si>
  <si>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</si>
  <si>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</si>
  <si>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</si>
  <si>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</si>
  <si>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</si>
  <si>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</si>
  <si>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</si>
  <si>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</si>
  <si>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</si>
  <si>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</si>
  <si>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</si>
  <si>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</si>
  <si>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</si>
  <si>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</si>
  <si>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</si>
  <si>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</si>
  <si>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</si>
  <si>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</si>
  <si>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</si>
  <si>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</si>
  <si>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</si>
  <si>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</si>
  <si>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</si>
  <si>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</si>
  <si>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</si>
  <si>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</si>
  <si>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</si>
  <si>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</si>
  <si>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</si>
  <si>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</si>
  <si>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</si>
  <si>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</si>
  <si>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</si>
  <si>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</si>
  <si>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</si>
  <si>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</si>
  <si>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</si>
  <si>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</si>
  <si>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</si>
  <si>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</si>
  <si>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</si>
  <si>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</si>
  <si>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</si>
  <si>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</si>
  <si>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</si>
  <si>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</si>
  <si>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</si>
  <si>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</si>
  <si>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</si>
  <si>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</si>
  <si>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</si>
  <si>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</si>
  <si>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</si>
  <si>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</si>
  <si>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</si>
  <si>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</si>
  <si>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</si>
  <si>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</si>
  <si>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</si>
  <si>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</si>
  <si>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</si>
  <si>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</si>
  <si>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</si>
  <si>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</si>
  <si>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</si>
  <si>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</si>
  <si>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</si>
  <si>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</si>
  <si>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</si>
  <si>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</si>
  <si>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</si>
  <si>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</si>
  <si>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</si>
  <si>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</si>
  <si>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</si>
  <si>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</si>
  <si>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</si>
  <si>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</si>
  <si>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</si>
  <si>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</si>
  <si>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</si>
  <si>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</si>
  <si>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</si>
  <si>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</si>
  <si>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</si>
  <si>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</si>
  <si>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</si>
  <si>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</si>
  <si>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</si>
  <si>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</si>
  <si>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</si>
  <si>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</si>
  <si>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</si>
  <si>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</si>
  <si>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</si>
  <si>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</si>
  <si>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</si>
  <si>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</si>
  <si>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</si>
  <si>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</si>
  <si>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</si>
  <si>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</si>
  <si>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</si>
  <si>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</si>
  <si>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</si>
  <si>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</si>
  <si>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</si>
  <si>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</si>
  <si>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</si>
  <si>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</si>
  <si>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</si>
  <si>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</si>
  <si>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</si>
  <si>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</si>
  <si>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</si>
  <si>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</si>
  <si>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</si>
  <si>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</si>
  <si>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</si>
  <si>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</si>
  <si>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</si>
  <si>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</si>
  <si>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</si>
  <si>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</si>
  <si>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</si>
  <si>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</si>
  <si>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</si>
  <si>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</si>
  <si>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</si>
  <si>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</si>
  <si>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</si>
  <si>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</si>
  <si>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</si>
  <si>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</si>
  <si>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</si>
  <si>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</si>
  <si>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</si>
  <si>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</si>
  <si>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</si>
  <si>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</si>
  <si>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</si>
  <si>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</si>
  <si>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</si>
  <si>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</si>
  <si>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</si>
  <si>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</si>
  <si>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</si>
  <si>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</si>
  <si>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</si>
  <si>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</si>
  <si>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</si>
  <si>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</si>
  <si>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</si>
  <si>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</si>
  <si>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</si>
  <si>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</si>
  <si>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</si>
  <si>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</si>
  <si>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</si>
  <si>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</si>
  <si>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</si>
  <si>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</si>
  <si>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</si>
  <si>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</si>
  <si>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</si>
  <si>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</si>
  <si>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</si>
  <si>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</si>
  <si>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</si>
  <si>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</si>
  <si>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</si>
  <si>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</si>
  <si>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</si>
  <si>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</si>
  <si>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</si>
  <si>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</si>
  <si>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</si>
  <si>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</si>
  <si>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</si>
  <si>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</si>
  <si>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</si>
  <si>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</si>
  <si>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</si>
  <si>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</si>
  <si>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</si>
  <si>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</si>
  <si>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</si>
  <si>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</si>
  <si>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</si>
  <si>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</si>
  <si>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</si>
  <si>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</si>
  <si>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</si>
  <si>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</si>
  <si>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</si>
  <si>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</si>
  <si>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</si>
  <si>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</si>
  <si>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</si>
  <si>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</si>
  <si>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</si>
  <si>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</si>
  <si>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</si>
  <si>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</si>
  <si>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</si>
  <si>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</si>
  <si>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</si>
  <si>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</si>
  <si>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</si>
  <si>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</si>
  <si>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</si>
  <si>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</si>
  <si>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</si>
  <si>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</si>
  <si>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</si>
  <si>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</si>
  <si>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</si>
  <si>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</si>
  <si>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</si>
  <si>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</si>
  <si>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</si>
  <si>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</si>
  <si>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</si>
  <si>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</si>
  <si>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</si>
  <si>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</si>
  <si>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</si>
  <si>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</si>
  <si>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</si>
  <si>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</si>
  <si>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</si>
  <si>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</si>
  <si>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</si>
  <si>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</si>
  <si>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</si>
  <si>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</si>
  <si>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</si>
  <si>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</si>
  <si>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</si>
  <si>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</si>
  <si>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</si>
  <si>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</si>
  <si>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</si>
  <si>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</si>
  <si>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</si>
  <si>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</si>
  <si>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</si>
  <si>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</si>
  <si>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</si>
  <si>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</si>
  <si>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</si>
  <si>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</si>
  <si>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</si>
  <si>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</si>
  <si>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</si>
  <si>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</si>
  <si>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</si>
  <si>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</si>
  <si>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</si>
  <si>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</si>
  <si>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</si>
  <si>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</si>
  <si>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</si>
  <si>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</si>
  <si>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</si>
  <si>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</si>
  <si>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</si>
  <si>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</si>
  <si>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</si>
  <si>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</si>
  <si>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</si>
  <si>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</si>
  <si>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</si>
  <si>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</si>
  <si>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</si>
  <si>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</si>
  <si>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</si>
  <si>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</si>
  <si>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</si>
  <si>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</si>
  <si>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</si>
  <si>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</si>
  <si>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</si>
  <si>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</si>
  <si>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</si>
  <si>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</si>
  <si>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</si>
  <si>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</si>
  <si>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</si>
  <si>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</si>
  <si>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</si>
  <si>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</si>
  <si>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</si>
  <si>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</si>
  <si>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</si>
  <si>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</si>
  <si>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</si>
  <si>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</si>
  <si>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</si>
  <si>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</si>
  <si>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</si>
  <si>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</si>
  <si>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</si>
  <si>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</si>
  <si>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</si>
  <si>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</si>
  <si>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</si>
  <si>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</si>
  <si>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</si>
  <si>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</si>
  <si>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</si>
  <si>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</si>
  <si>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</si>
  <si>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</si>
  <si>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</si>
  <si>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</si>
  <si>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</si>
  <si>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</si>
  <si>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</si>
  <si>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</si>
  <si>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</si>
  <si>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</si>
  <si>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</si>
  <si>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</si>
  <si>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</si>
  <si>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</si>
  <si>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</si>
  <si>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</si>
  <si>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</si>
  <si>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</si>
  <si>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</si>
  <si>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</si>
  <si>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</si>
  <si>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</si>
  <si>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</si>
  <si>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</si>
  <si>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</si>
  <si>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</si>
  <si>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</si>
  <si>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</si>
  <si>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</si>
  <si>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</si>
  <si>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</si>
  <si>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</si>
  <si>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</si>
  <si>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</si>
  <si>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</si>
  <si>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</si>
  <si>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</si>
  <si>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</si>
  <si>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</si>
  <si>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</si>
  <si>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</si>
  <si>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</si>
  <si>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</si>
  <si>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</si>
  <si>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</si>
  <si>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</si>
  <si>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</si>
  <si>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</si>
  <si>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</si>
  <si>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</si>
  <si>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</si>
  <si>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</si>
  <si>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</si>
  <si>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</si>
  <si>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</si>
  <si>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</si>
  <si>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</si>
  <si>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</si>
  <si>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</si>
  <si>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</si>
  <si>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</si>
  <si>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</si>
  <si>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</si>
  <si>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</si>
  <si>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</si>
  <si>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</si>
  <si>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</si>
  <si>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</si>
  <si>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</si>
  <si>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</si>
  <si>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</si>
  <si>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</si>
  <si>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</si>
  <si>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</si>
  <si>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</si>
  <si>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</si>
  <si>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</si>
  <si>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</si>
  <si>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</si>
  <si>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</si>
  <si>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</si>
  <si>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</si>
  <si>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</si>
  <si>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</si>
  <si>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</si>
  <si>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</si>
  <si>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</si>
  <si>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</si>
  <si>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</si>
  <si>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</si>
  <si>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</si>
  <si>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</si>
  <si>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</si>
  <si>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</si>
  <si>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</si>
  <si>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</si>
  <si>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</si>
  <si>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</si>
  <si>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</si>
  <si>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</si>
  <si>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</si>
  <si>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</si>
  <si>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</si>
  <si>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</si>
  <si>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</si>
  <si>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</si>
  <si>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</si>
  <si>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</si>
  <si>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</si>
  <si>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</si>
  <si>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</si>
  <si>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</si>
  <si>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</si>
  <si>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</si>
  <si>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</si>
  <si>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</si>
  <si>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</si>
  <si>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</si>
  <si>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</si>
  <si>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</si>
  <si>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</si>
  <si>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</si>
  <si>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</si>
  <si>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</si>
  <si>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</si>
  <si>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</si>
  <si>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</si>
  <si>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</si>
  <si>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</si>
  <si>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</si>
  <si>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</si>
  <si>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</si>
  <si>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</si>
  <si>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</si>
  <si>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</si>
  <si>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</si>
  <si>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</si>
  <si>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</si>
  <si>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</si>
  <si>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</si>
  <si>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</si>
  <si>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</si>
  <si>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</si>
  <si>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</si>
  <si>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</si>
  <si>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</si>
  <si>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</si>
  <si>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</si>
  <si>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</si>
  <si>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</si>
  <si>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</si>
  <si>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</si>
  <si>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</si>
  <si>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</si>
  <si>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</si>
  <si>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</si>
  <si>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</si>
  <si>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</si>
  <si>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</si>
  <si>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</si>
  <si>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</si>
  <si>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</si>
  <si>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</si>
  <si>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</si>
  <si>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</si>
  <si>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</si>
  <si>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</si>
  <si>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</si>
  <si>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</si>
  <si>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</si>
  <si>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</si>
  <si>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</si>
  <si>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</si>
  <si>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</si>
  <si>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</si>
  <si>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</si>
  <si>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</si>
  <si>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</si>
  <si>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</si>
  <si>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</si>
  <si>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</si>
  <si>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</si>
  <si>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</si>
  <si>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</si>
  <si>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</si>
  <si>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</si>
  <si>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</si>
  <si>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</si>
  <si>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</si>
  <si>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</si>
  <si>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</si>
  <si>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</si>
  <si>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</si>
  <si>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</si>
  <si>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</si>
  <si>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</si>
  <si>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</si>
  <si>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</si>
  <si>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</si>
  <si>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</si>
  <si>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</si>
  <si>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</si>
  <si>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</si>
  <si>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</si>
  <si>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</si>
  <si>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</si>
  <si>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</si>
  <si>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</si>
  <si>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</si>
  <si>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</si>
  <si>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</si>
  <si>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</si>
  <si>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</si>
  <si>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</si>
  <si>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</si>
  <si>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</si>
  <si>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</si>
  <si>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</si>
  <si>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</si>
  <si>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</si>
  <si>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</si>
  <si>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</si>
  <si>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</si>
  <si>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</si>
  <si>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</si>
  <si>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</si>
  <si>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</si>
  <si>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</si>
  <si>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</si>
  <si>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</si>
  <si>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</si>
  <si>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</si>
  <si>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</si>
  <si>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</si>
  <si>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</si>
  <si>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</si>
  <si>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</si>
  <si>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</si>
  <si>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</si>
  <si>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</si>
  <si>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</si>
  <si>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</si>
  <si>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</si>
  <si>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</si>
  <si>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</si>
  <si>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</si>
  <si>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</si>
  <si>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</si>
  <si>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</si>
  <si>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</si>
  <si>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</si>
  <si>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</si>
  <si>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</si>
  <si>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</si>
  <si>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</si>
  <si>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</si>
  <si>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</si>
  <si>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</si>
  <si>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</si>
  <si>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</si>
  <si>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</si>
  <si>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</si>
  <si>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</si>
  <si>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</si>
  <si>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</si>
  <si>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</si>
  <si>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</si>
  <si>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</si>
  <si>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</si>
  <si>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</si>
  <si>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</si>
  <si>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</si>
  <si>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</si>
  <si>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</si>
  <si>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</si>
  <si>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</si>
  <si>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</si>
  <si>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</si>
  <si>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</si>
  <si>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</si>
  <si>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</si>
  <si>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</si>
  <si>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</si>
  <si>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</si>
  <si>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</si>
  <si>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</si>
  <si>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</si>
  <si>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</si>
  <si>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</si>
  <si>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</si>
  <si>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</si>
  <si>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</si>
  <si>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</si>
  <si>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</si>
  <si>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</si>
  <si>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</si>
  <si>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</si>
  <si>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</si>
  <si>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</si>
  <si>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</si>
  <si>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</si>
  <si>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</si>
  <si>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</si>
  <si>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</si>
  <si>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</si>
  <si>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</si>
  <si>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</si>
  <si>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</si>
  <si>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</si>
  <si>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</si>
  <si>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</si>
  <si>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</si>
  <si>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</si>
  <si>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</si>
  <si>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</si>
  <si>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</si>
  <si>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</si>
  <si>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</si>
  <si>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</si>
  <si>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</si>
  <si>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</si>
  <si>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</si>
  <si>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</si>
  <si>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</si>
  <si>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</si>
  <si>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</si>
  <si>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</si>
  <si>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</si>
  <si>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</si>
  <si>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</si>
  <si>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</si>
  <si>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</si>
  <si>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</si>
  <si>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</si>
  <si>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</si>
  <si>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</si>
  <si>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</si>
  <si>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</si>
  <si>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</si>
  <si>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</si>
  <si>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</si>
  <si>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</si>
  <si>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</si>
  <si>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</si>
  <si>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</si>
  <si>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</si>
  <si>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</si>
  <si>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</si>
  <si>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</si>
  <si>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</si>
  <si>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</si>
  <si>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</si>
  <si>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</si>
  <si>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</si>
  <si>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</si>
  <si>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</si>
  <si>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</si>
  <si>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</si>
  <si>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</si>
  <si>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</si>
  <si>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</si>
  <si>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</si>
  <si>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</si>
  <si>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</si>
  <si>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</si>
  <si>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</si>
  <si>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</si>
  <si>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</si>
  <si>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</si>
  <si>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</si>
  <si>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</si>
  <si>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</si>
  <si>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</si>
  <si>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</si>
  <si>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</si>
  <si>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</si>
  <si>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</si>
  <si>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</si>
  <si>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</si>
  <si>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</si>
  <si>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</si>
  <si>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</si>
  <si>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</si>
  <si>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</si>
  <si>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</si>
  <si>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</si>
  <si>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</si>
  <si>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</si>
  <si>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</si>
  <si>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</si>
  <si>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</si>
  <si>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</si>
  <si>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</si>
  <si>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</si>
  <si>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</si>
  <si>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</si>
  <si>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</si>
  <si>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</si>
  <si>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</si>
  <si>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</si>
  <si>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</si>
  <si>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</si>
  <si>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</si>
  <si>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</si>
  <si>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</si>
  <si>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</si>
  <si>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</si>
  <si>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</si>
  <si>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</si>
  <si>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</si>
  <si>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</si>
  <si>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</si>
  <si>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</si>
  <si>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</si>
  <si>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</si>
  <si>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</si>
  <si>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</si>
  <si>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</si>
  <si>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</si>
  <si>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</si>
  <si>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</si>
  <si>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</si>
  <si>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</si>
  <si>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</si>
  <si>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</si>
  <si>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</si>
  <si>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</si>
  <si>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</si>
  <si>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</si>
  <si>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</si>
  <si>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</si>
  <si>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</si>
  <si>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</si>
  <si>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</si>
  <si>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</si>
  <si>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</si>
  <si>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</si>
  <si>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</si>
  <si>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</si>
  <si>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</si>
  <si>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</si>
  <si>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</si>
  <si>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</si>
  <si>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</si>
  <si>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</si>
  <si>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</si>
  <si>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</si>
  <si>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</si>
  <si>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</si>
  <si>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</si>
  <si>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</si>
  <si>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</si>
  <si>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</si>
  <si>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</si>
  <si>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</si>
  <si>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</si>
  <si>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</si>
  <si>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</si>
  <si>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</si>
  <si>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</si>
  <si>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</si>
  <si>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</si>
  <si>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</si>
  <si>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</si>
  <si>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</si>
  <si>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</si>
  <si>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</si>
  <si>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</si>
  <si>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</si>
  <si>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</si>
  <si>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</si>
  <si>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</si>
  <si>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</si>
  <si>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</si>
  <si>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</si>
  <si>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</si>
  <si>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</si>
  <si>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</si>
  <si>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</si>
  <si>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</si>
  <si>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</si>
  <si>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</si>
  <si>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</si>
  <si>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</si>
  <si>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</si>
  <si>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</si>
  <si>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</si>
  <si>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</si>
  <si>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</si>
  <si>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</si>
  <si>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</si>
  <si>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</si>
  <si>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</si>
  <si>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</si>
  <si>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</si>
  <si>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</si>
  <si>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</si>
  <si>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</si>
  <si>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</si>
  <si>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</si>
  <si>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</si>
  <si>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</si>
  <si>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</si>
  <si>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</si>
  <si>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</si>
  <si>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</si>
  <si>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</si>
  <si>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</si>
  <si>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</si>
  <si>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</si>
  <si>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</si>
  <si>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</si>
  <si>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</si>
  <si>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</si>
  <si>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</si>
  <si>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</si>
  <si>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</si>
  <si>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</si>
  <si>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</si>
  <si>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</si>
  <si>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</si>
  <si>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</si>
  <si>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</si>
  <si>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</si>
  <si>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</si>
  <si>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</si>
  <si>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</si>
  <si>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</si>
  <si>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</si>
  <si>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</si>
  <si>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</si>
  <si>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</si>
  <si>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</si>
  <si>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</si>
  <si>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</si>
  <si>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</si>
  <si>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</si>
  <si>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</si>
  <si>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</si>
  <si>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</si>
  <si>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</si>
  <si>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</si>
  <si>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</si>
  <si>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</si>
  <si>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</si>
  <si>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</si>
  <si>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</si>
  <si>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</si>
  <si>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</si>
  <si>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</si>
  <si>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</si>
  <si>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</si>
  <si>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</si>
  <si>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</si>
  <si>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</si>
  <si>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</si>
  <si>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</si>
  <si>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</si>
  <si>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</si>
  <si>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</si>
  <si>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</si>
  <si>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</si>
  <si>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</si>
  <si>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</si>
  <si>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</si>
  <si>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</si>
  <si>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</si>
  <si>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</si>
  <si>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</si>
  <si>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</si>
  <si>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</si>
  <si>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</si>
  <si>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</si>
  <si>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</si>
  <si>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</si>
  <si>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</si>
  <si>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</si>
  <si>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</si>
  <si>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</si>
  <si>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</si>
  <si>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</si>
  <si>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</si>
  <si>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</si>
  <si>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</si>
  <si>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</si>
  <si>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</si>
  <si>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</si>
  <si>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</si>
  <si>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</si>
  <si>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</si>
  <si>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</si>
  <si>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</si>
  <si>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</si>
  <si>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</si>
  <si>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</si>
  <si>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</si>
  <si>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</si>
  <si>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</si>
  <si>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</si>
  <si>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</si>
  <si>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</si>
  <si>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</si>
  <si>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</si>
  <si>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</si>
  <si>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</si>
  <si>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</si>
  <si>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</si>
  <si>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</si>
  <si>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</si>
  <si>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</si>
  <si>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</si>
  <si>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</si>
  <si>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</si>
  <si>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</si>
  <si>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</si>
  <si>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</si>
  <si>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</si>
  <si>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</si>
  <si>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</si>
  <si>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</si>
  <si>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</si>
  <si>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</si>
  <si>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</si>
  <si>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</si>
  <si>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</si>
  <si>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</si>
  <si>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</si>
  <si>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</si>
  <si>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</si>
  <si>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</si>
  <si>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</si>
  <si>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</si>
  <si>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</si>
  <si>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</si>
  <si>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</si>
  <si>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</si>
  <si>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</si>
  <si>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</si>
  <si>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</si>
  <si>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</si>
  <si>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</si>
  <si>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</si>
  <si>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</si>
  <si>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</si>
  <si>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</si>
  <si>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</si>
  <si>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</si>
  <si>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</si>
  <si>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</si>
  <si>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</si>
  <si>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</si>
  <si>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</si>
  <si>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</si>
  <si>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</si>
  <si>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</si>
  <si>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</si>
  <si>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</si>
  <si>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</si>
  <si>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</si>
  <si>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</si>
  <si>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</si>
  <si>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</si>
  <si>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</si>
  <si>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</si>
  <si>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</si>
  <si>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</si>
  <si>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</si>
  <si>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</si>
  <si>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</si>
  <si>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</si>
  <si>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</si>
  <si>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</si>
  <si>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</si>
  <si>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</si>
  <si>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</si>
  <si>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</si>
  <si>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</si>
  <si>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</si>
  <si>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</si>
  <si>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</si>
  <si>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</si>
  <si>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</si>
  <si>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</si>
  <si>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</si>
  <si>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</si>
  <si>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</si>
  <si>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</si>
  <si>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</si>
  <si>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</si>
  <si>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</si>
  <si>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</si>
  <si>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</si>
  <si>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</si>
  <si>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</si>
  <si>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</si>
  <si>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</si>
  <si>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</si>
  <si>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</si>
  <si>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</si>
  <si>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</si>
  <si>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</si>
  <si>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</si>
  <si>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</si>
  <si>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</si>
  <si>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</si>
  <si>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</si>
  <si>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</si>
  <si>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</si>
  <si>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</si>
  <si>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</si>
  <si>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</si>
  <si>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</si>
  <si>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</si>
  <si>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</si>
  <si>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</si>
  <si>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</si>
  <si>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</si>
  <si>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</si>
  <si>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</si>
  <si>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</si>
  <si>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</si>
  <si>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</si>
  <si>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</si>
  <si>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</si>
  <si>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</si>
  <si>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</si>
  <si>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</si>
  <si>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</si>
  <si>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</si>
  <si>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</si>
  <si>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</si>
  <si>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</si>
  <si>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</si>
  <si>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</si>
  <si>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</si>
  <si>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</si>
  <si>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</si>
  <si>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</si>
  <si>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</si>
  <si>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</si>
  <si>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</si>
  <si>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</si>
  <si>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</si>
  <si>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</si>
  <si>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</si>
  <si>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</si>
  <si>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</si>
  <si>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</si>
  <si>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</si>
  <si>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</si>
  <si>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</si>
  <si>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</si>
  <si>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</si>
  <si>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</si>
  <si>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</si>
  <si>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</si>
  <si>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</si>
  <si>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</si>
  <si>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</si>
  <si>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</si>
  <si>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</si>
  <si>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</si>
  <si>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</si>
  <si>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</si>
  <si>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</si>
  <si>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</si>
  <si>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</si>
  <si>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</si>
  <si>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</si>
  <si>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</si>
  <si>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</si>
  <si>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</si>
  <si>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</si>
  <si>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</si>
  <si>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</si>
  <si>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</si>
  <si>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</si>
  <si>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</si>
  <si>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</si>
  <si>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</si>
  <si>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</si>
  <si>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</si>
  <si>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</si>
  <si>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</si>
  <si>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</si>
  <si>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</si>
  <si>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</si>
  <si>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</si>
  <si>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</si>
  <si>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</si>
  <si>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</si>
  <si>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</si>
  <si>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</si>
  <si>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</si>
  <si>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</si>
  <si>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</si>
  <si>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</si>
  <si>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</si>
  <si>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</si>
  <si>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</si>
  <si>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</si>
  <si>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</si>
  <si>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</si>
  <si>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</si>
  <si>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</si>
  <si>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</si>
  <si>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</si>
  <si>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</si>
  <si>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</si>
  <si>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</si>
  <si>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</si>
  <si>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</si>
  <si>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</si>
  <si>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</si>
  <si>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</si>
  <si>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</si>
  <si>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</si>
  <si>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</si>
  <si>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</si>
  <si>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</si>
  <si>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</si>
  <si>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</si>
  <si>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</si>
  <si>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</si>
  <si>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</si>
  <si>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</si>
  <si>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</si>
  <si>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</si>
  <si>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</si>
  <si>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</si>
  <si>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</si>
  <si>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</si>
  <si>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</si>
  <si>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</si>
  <si>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</si>
  <si>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</si>
  <si>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</si>
  <si>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</si>
  <si>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</si>
  <si>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</si>
  <si>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</si>
  <si>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</si>
  <si>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</si>
  <si>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</si>
  <si>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</si>
  <si>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</si>
  <si>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</si>
  <si>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</si>
  <si>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</si>
  <si>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</si>
  <si>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</si>
  <si>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</si>
  <si>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</si>
  <si>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</si>
  <si>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</si>
  <si>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</si>
  <si>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</si>
  <si>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</si>
  <si>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</si>
  <si>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</si>
  <si>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</si>
  <si>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</si>
  <si>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</si>
  <si>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</si>
  <si>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</si>
  <si>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</si>
  <si>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</si>
  <si>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</si>
  <si>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</si>
  <si>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</si>
  <si>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</si>
  <si>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</si>
  <si>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</si>
  <si>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</si>
  <si>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</si>
  <si>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</si>
  <si>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</si>
  <si>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</si>
  <si>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</si>
  <si>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</si>
  <si>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</si>
  <si>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</si>
  <si>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</si>
  <si>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</si>
  <si>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</si>
  <si>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</si>
  <si>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</si>
  <si>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</si>
  <si>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</si>
  <si>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</si>
  <si>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</si>
  <si>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</si>
  <si>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</si>
  <si>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</si>
  <si>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</si>
  <si>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</si>
  <si>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</si>
  <si>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</si>
  <si>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</si>
  <si>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</si>
  <si>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</si>
  <si>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</si>
  <si>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</si>
  <si>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</si>
  <si>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</si>
  <si>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</si>
  <si>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</si>
  <si>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</si>
  <si>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</si>
  <si>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</si>
  <si>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</si>
  <si>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</si>
  <si>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</si>
  <si>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</si>
  <si>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</si>
  <si>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</si>
  <si>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</si>
  <si>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</si>
  <si>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</si>
  <si>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</si>
  <si>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</si>
  <si>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</si>
  <si>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</si>
  <si>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</si>
  <si>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</si>
  <si>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</si>
  <si>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</si>
  <si>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</si>
  <si>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</si>
  <si>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</si>
  <si>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</si>
  <si>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</si>
  <si>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</si>
  <si>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</si>
  <si>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</si>
  <si>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</si>
  <si>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</si>
  <si>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</si>
  <si>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</si>
  <si>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</si>
  <si>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</si>
  <si>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</si>
  <si>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</si>
  <si>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</si>
  <si>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</si>
  <si>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</si>
  <si>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</si>
  <si>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</si>
  <si>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</si>
  <si>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</si>
  <si>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</si>
  <si>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</si>
  <si>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</si>
  <si>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</si>
  <si>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</si>
  <si>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</si>
  <si>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</si>
  <si>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</si>
  <si>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</si>
  <si>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</si>
  <si>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</si>
  <si>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</si>
  <si>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</si>
  <si>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</si>
  <si>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</si>
  <si>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</si>
  <si>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</si>
  <si>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</si>
  <si>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</si>
  <si>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</si>
  <si>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</si>
  <si>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</si>
  <si>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</si>
  <si>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</si>
  <si>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</si>
  <si>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</si>
  <si>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</si>
  <si>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</si>
  <si>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</si>
  <si>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</si>
  <si>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</si>
  <si>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</si>
  <si>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</si>
  <si>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</si>
  <si>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</si>
  <si>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</si>
  <si>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</si>
  <si>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</si>
  <si>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</si>
  <si>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</si>
  <si>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</si>
  <si>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</si>
  <si>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</si>
  <si>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</si>
  <si>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</si>
  <si>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</si>
  <si>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</si>
  <si>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</si>
  <si>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</si>
  <si>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</si>
  <si>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</si>
  <si>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</si>
  <si>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</si>
  <si>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</si>
  <si>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</si>
  <si>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</si>
  <si>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</si>
  <si>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</si>
  <si>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</si>
  <si>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</si>
  <si>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</si>
  <si>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</si>
  <si>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</si>
  <si>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</si>
  <si>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</si>
  <si>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</si>
  <si>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</si>
  <si>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</si>
  <si>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</si>
  <si>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</si>
  <si>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</si>
  <si>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</si>
  <si>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</si>
  <si>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</si>
  <si>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</si>
  <si>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</si>
  <si>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</si>
  <si>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</si>
  <si>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</si>
  <si>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</si>
  <si>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</si>
  <si>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</si>
  <si>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</si>
  <si>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</si>
  <si>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</si>
  <si>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</si>
  <si>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</si>
  <si>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</si>
  <si>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</si>
  <si>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</si>
  <si>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</si>
  <si>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</si>
  <si>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</si>
  <si>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</si>
  <si>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</si>
  <si>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</si>
  <si>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</si>
  <si>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</si>
  <si>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</si>
  <si>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</si>
  <si>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</si>
  <si>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</si>
  <si>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</si>
  <si>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</si>
  <si>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</si>
  <si>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</si>
  <si>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</si>
  <si>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</si>
  <si>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</si>
  <si>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</si>
  <si>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</si>
  <si>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</si>
  <si>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</si>
  <si>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</si>
  <si>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</si>
  <si>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</si>
  <si>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</si>
  <si>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</si>
  <si>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</si>
  <si>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</si>
  <si>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</si>
  <si>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</si>
  <si>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</si>
  <si>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</si>
  <si>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</si>
  <si>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</si>
  <si>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</si>
  <si>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</si>
  <si>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</si>
  <si>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</si>
  <si>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</si>
  <si>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</si>
  <si>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</si>
  <si>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</si>
  <si>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</si>
  <si>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</si>
  <si>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</si>
  <si>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</si>
  <si>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</si>
  <si>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</si>
  <si>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</si>
  <si>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</si>
  <si>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</si>
  <si>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</si>
  <si>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</si>
  <si>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</si>
  <si>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</si>
  <si>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</si>
  <si>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</si>
  <si>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</si>
  <si>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</si>
  <si>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</si>
  <si>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</si>
  <si>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</si>
  <si>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</si>
  <si>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</si>
  <si>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</si>
  <si>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</si>
  <si>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</si>
  <si>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</si>
  <si>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</si>
  <si>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</si>
  <si>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</si>
  <si>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</si>
  <si>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</si>
  <si>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</si>
  <si>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</si>
  <si>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</si>
  <si>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</si>
  <si>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</si>
  <si>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</si>
  <si>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</si>
  <si>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</si>
  <si>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</si>
  <si>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</si>
  <si>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</si>
  <si>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</si>
  <si>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</si>
  <si>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</si>
  <si>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</si>
  <si>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</si>
  <si>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</si>
  <si>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</si>
  <si>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</si>
  <si>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</si>
  <si>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</si>
  <si>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</si>
  <si>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</si>
  <si>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</si>
  <si>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</si>
  <si>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</si>
  <si>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</si>
  <si>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</si>
  <si>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</si>
  <si>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</si>
  <si>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</si>
  <si>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</si>
  <si>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</si>
  <si>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</si>
  <si>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</si>
  <si>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</si>
  <si>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</si>
  <si>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</si>
  <si>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</si>
  <si>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</si>
  <si>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</si>
  <si>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</si>
  <si>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</si>
  <si>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</si>
  <si>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</si>
  <si>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</si>
  <si>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</si>
  <si>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</si>
  <si>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</si>
  <si>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</si>
  <si>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</si>
  <si>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</si>
  <si>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</si>
  <si>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</si>
  <si>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</si>
  <si>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</si>
  <si>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</si>
  <si>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</si>
  <si>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</si>
  <si>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</si>
  <si>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</si>
  <si>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</si>
  <si>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</si>
  <si>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</si>
  <si>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</si>
  <si>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</si>
  <si>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</si>
  <si>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</si>
  <si>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</si>
  <si>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</si>
  <si>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</si>
  <si>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</si>
  <si>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</si>
  <si>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</si>
  <si>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</si>
  <si>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</si>
  <si>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</si>
  <si>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</si>
  <si>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</si>
  <si>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</si>
  <si>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</si>
  <si>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</si>
  <si>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</si>
  <si>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</si>
  <si>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</si>
  <si>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</si>
  <si>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</si>
  <si>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</si>
  <si>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</si>
  <si>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</si>
  <si>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</si>
  <si>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</si>
  <si>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</si>
  <si>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</si>
  <si>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</si>
  <si>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</si>
  <si>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</si>
  <si>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</si>
  <si>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</si>
  <si>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</si>
  <si>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</si>
  <si>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</si>
  <si>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</si>
  <si>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</si>
  <si>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</si>
  <si>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</si>
  <si>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</si>
  <si>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</si>
  <si>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</si>
  <si>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</si>
  <si>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</si>
  <si>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</si>
  <si>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</si>
  <si>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</si>
  <si>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</si>
  <si>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</si>
  <si>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</si>
  <si>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</si>
  <si>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</si>
  <si>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</si>
  <si>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</si>
  <si>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</si>
  <si>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</si>
  <si>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</si>
  <si>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</si>
  <si>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</si>
  <si>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</si>
  <si>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</si>
  <si>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</si>
  <si>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</si>
  <si>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</si>
  <si>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</si>
  <si>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</si>
  <si>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</si>
  <si>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</si>
  <si>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</si>
  <si>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</si>
  <si>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</si>
  <si>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</si>
  <si>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</si>
  <si>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</si>
  <si>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</si>
  <si>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</si>
  <si>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</si>
  <si>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</si>
  <si>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</si>
  <si>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</si>
  <si>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</si>
  <si>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</si>
  <si>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</si>
  <si>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</si>
  <si>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</si>
  <si>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</si>
  <si>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</si>
  <si>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</si>
  <si>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</si>
  <si>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</si>
  <si>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</si>
  <si>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</si>
  <si>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</si>
  <si>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</si>
  <si>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</si>
  <si>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</si>
  <si>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</si>
  <si>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</si>
  <si>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</si>
  <si>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</si>
  <si>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</si>
  <si>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</si>
  <si>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</si>
  <si>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</si>
  <si>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</si>
  <si>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</si>
  <si>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</si>
  <si>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</si>
  <si>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</si>
  <si>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</si>
  <si>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</si>
  <si>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</si>
  <si>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</si>
  <si>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</si>
  <si>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</si>
  <si>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</si>
  <si>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</si>
  <si>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</si>
  <si>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</si>
  <si>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</si>
  <si>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</si>
  <si>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</si>
  <si>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</si>
  <si>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</si>
  <si>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</si>
  <si>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</si>
  <si>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</si>
  <si>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</si>
  <si>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</si>
  <si>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</si>
  <si>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</si>
  <si>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</si>
  <si>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</si>
  <si>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</si>
  <si>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</si>
  <si>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</si>
  <si>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</si>
  <si>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</si>
  <si>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</si>
  <si>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</si>
  <si>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</si>
  <si>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</si>
  <si>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</si>
  <si>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</si>
  <si>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</si>
  <si>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</si>
  <si>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</si>
  <si>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</si>
  <si>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</si>
  <si>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</si>
  <si>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</si>
  <si>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</si>
  <si>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</si>
  <si>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</si>
  <si>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</si>
  <si>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</si>
  <si>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</si>
  <si>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</si>
  <si>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</si>
  <si>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</si>
  <si>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</si>
  <si>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</si>
  <si>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</si>
  <si>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</si>
  <si>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</si>
  <si>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</si>
  <si>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</si>
  <si>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</si>
  <si>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</si>
  <si>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</si>
  <si>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</si>
  <si>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</si>
  <si>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</si>
  <si>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</si>
  <si>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</si>
  <si>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</si>
  <si>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</si>
  <si>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</si>
  <si>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</si>
  <si>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</si>
  <si>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</si>
  <si>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</si>
  <si>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</si>
  <si>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</si>
  <si>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</si>
  <si>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</si>
  <si>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</si>
  <si>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</si>
  <si>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</si>
  <si>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</si>
  <si>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</si>
  <si>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</si>
  <si>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</si>
  <si>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</si>
  <si>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</si>
  <si>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</si>
  <si>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</si>
  <si>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</si>
  <si>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</si>
  <si>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</si>
  <si>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</si>
  <si>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</si>
  <si>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</si>
  <si>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</si>
  <si>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</si>
  <si>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</si>
  <si>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</si>
  <si>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</si>
  <si>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</si>
  <si>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</si>
  <si>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</si>
  <si>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</si>
  <si>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</si>
  <si>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</si>
  <si>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</si>
  <si>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</si>
  <si>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</si>
  <si>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</si>
  <si>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</si>
  <si>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</si>
  <si>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</si>
  <si>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</si>
  <si>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</si>
  <si>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</si>
  <si>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</si>
  <si>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</si>
  <si>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</si>
  <si>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</si>
  <si>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</si>
  <si>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</si>
  <si>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</si>
  <si>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</si>
  <si>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</si>
  <si>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</si>
  <si>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</si>
  <si>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</si>
  <si>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</si>
  <si>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</si>
  <si>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</si>
  <si>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</si>
  <si>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</si>
  <si>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</si>
  <si>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</si>
  <si>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</si>
  <si>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</si>
  <si>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</si>
  <si>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</si>
  <si>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</si>
  <si>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</si>
  <si>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</si>
  <si>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</si>
  <si>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</si>
  <si>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</si>
  <si>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</si>
  <si>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</si>
  <si>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</si>
  <si>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</si>
  <si>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</si>
  <si>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</si>
  <si>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</si>
  <si>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</si>
  <si>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</si>
  <si>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</si>
  <si>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</si>
  <si>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</si>
  <si>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</si>
  <si>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</si>
  <si>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</si>
  <si>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</si>
  <si>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</si>
  <si>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</si>
  <si>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</si>
  <si>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</si>
  <si>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</si>
  <si>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</si>
  <si>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</si>
  <si>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</si>
  <si>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</si>
  <si>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</si>
  <si>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</si>
  <si>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</si>
  <si>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</si>
  <si>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</si>
  <si>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</si>
  <si>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</si>
  <si>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</si>
  <si>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</si>
  <si>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</si>
  <si>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</si>
  <si>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</si>
  <si>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</si>
  <si>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</si>
  <si>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</si>
  <si>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</si>
  <si>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</si>
  <si>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</si>
  <si>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</si>
  <si>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</si>
  <si>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</si>
  <si>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</si>
  <si>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</si>
  <si>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</si>
  <si>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</si>
  <si>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</si>
  <si>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</si>
  <si>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</si>
  <si>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</si>
  <si>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</si>
  <si>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</si>
  <si>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</si>
  <si>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</si>
  <si>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</si>
  <si>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</si>
  <si>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</si>
  <si>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</si>
  <si>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</si>
  <si>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</si>
  <si>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</si>
  <si>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</si>
  <si>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</si>
  <si>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</si>
  <si>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</si>
  <si>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</si>
  <si>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</si>
  <si>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</si>
  <si>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</si>
  <si>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</si>
  <si>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</si>
  <si>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</si>
  <si>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</si>
  <si>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</si>
  <si>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</si>
  <si>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</si>
  <si>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</si>
  <si>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</si>
  <si>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</si>
  <si>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</si>
  <si>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</si>
  <si>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</si>
  <si>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</si>
  <si>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</si>
  <si>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</si>
  <si>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</si>
  <si>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</si>
  <si>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</si>
  <si>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</si>
  <si>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</si>
  <si>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</si>
  <si>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</si>
  <si>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</si>
  <si>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</si>
  <si>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</si>
  <si>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</si>
  <si>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</si>
  <si>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</si>
  <si>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</si>
  <si>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</si>
  <si>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</si>
  <si>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</si>
  <si>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</si>
  <si>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</si>
  <si>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</si>
  <si>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</si>
  <si>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</si>
  <si>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</si>
  <si>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</si>
  <si>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</si>
  <si>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</si>
  <si>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</si>
  <si>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</si>
  <si>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</si>
  <si>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</si>
  <si>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</si>
  <si>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</si>
  <si>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</si>
  <si>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</si>
  <si>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</si>
  <si>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</si>
  <si>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</si>
  <si>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</si>
  <si>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</si>
  <si>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</si>
  <si>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</si>
  <si>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</si>
  <si>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</si>
  <si>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</si>
  <si>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</si>
  <si>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</si>
  <si>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</si>
  <si>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</si>
  <si>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</si>
  <si>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</si>
  <si>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</si>
  <si>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</si>
  <si>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</si>
  <si>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</si>
  <si>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</si>
  <si>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</si>
  <si>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</si>
  <si>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</si>
  <si>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</si>
  <si>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</si>
  <si>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</si>
  <si>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</si>
  <si>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</si>
  <si>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</si>
  <si>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</si>
  <si>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</si>
  <si>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</si>
  <si>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</si>
  <si>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</si>
  <si>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</si>
  <si>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</si>
  <si>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</si>
  <si>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</si>
  <si>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</si>
  <si>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</si>
  <si>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</si>
  <si>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</si>
  <si>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</si>
  <si>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</si>
  <si>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</si>
  <si>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</si>
  <si>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</si>
  <si>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</si>
  <si>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</si>
  <si>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</si>
  <si>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</si>
  <si>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</si>
  <si>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</si>
  <si>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</si>
  <si>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</si>
  <si>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</si>
  <si>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</si>
  <si>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</si>
  <si>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</si>
  <si>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</si>
  <si>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</si>
  <si>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</si>
  <si>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</si>
  <si>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</si>
  <si>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</si>
  <si>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</si>
  <si>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</si>
  <si>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</si>
  <si>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</si>
  <si>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</si>
  <si>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</si>
  <si>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</si>
  <si>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</si>
  <si>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</si>
  <si>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</si>
  <si>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</si>
  <si>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</si>
  <si>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</si>
  <si>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</si>
  <si>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</si>
  <si>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</si>
  <si>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</si>
  <si>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</si>
  <si>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</si>
  <si>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</si>
  <si>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</si>
  <si>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</si>
  <si>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</si>
  <si>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</si>
  <si>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</si>
  <si>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</si>
  <si>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</si>
  <si>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</si>
  <si>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</si>
  <si>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</si>
  <si>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</si>
  <si>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</si>
  <si>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</si>
  <si>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</si>
  <si>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</si>
  <si>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</si>
  <si>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</si>
  <si>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</si>
  <si>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</si>
  <si>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</si>
  <si>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</si>
  <si>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</si>
  <si>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</si>
  <si>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</si>
  <si>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</si>
  <si>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</si>
  <si>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</si>
  <si>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</si>
  <si>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</si>
  <si>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</si>
  <si>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</si>
  <si>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</si>
  <si>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</si>
  <si>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</si>
  <si>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</si>
  <si>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</si>
  <si>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</si>
  <si>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</si>
  <si>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</si>
  <si>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</si>
  <si>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</si>
  <si>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</si>
  <si>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</si>
  <si>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</si>
  <si>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</si>
  <si>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</si>
  <si>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</si>
  <si>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</si>
  <si>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</si>
  <si>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</si>
  <si>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</si>
  <si>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</si>
  <si>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</si>
  <si>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</si>
  <si>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</si>
  <si>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</si>
  <si>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</si>
  <si>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</si>
  <si>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</si>
  <si>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</si>
  <si>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</si>
  <si>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</si>
  <si>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</si>
  <si>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</si>
  <si>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</si>
  <si>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</si>
  <si>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</si>
  <si>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</si>
  <si>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</si>
  <si>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</si>
  <si>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</si>
  <si>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</si>
  <si>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</si>
  <si>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</si>
  <si>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</si>
  <si>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</si>
  <si>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</si>
  <si>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</si>
  <si>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</si>
  <si>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</si>
  <si>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</si>
  <si>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</si>
  <si>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</si>
  <si>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</si>
  <si>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</si>
  <si>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</si>
  <si>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</si>
  <si>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</si>
  <si>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</si>
  <si>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</si>
  <si>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</si>
  <si>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</si>
  <si>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</si>
  <si>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</si>
  <si>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</si>
  <si>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</si>
  <si>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</si>
  <si>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</si>
  <si>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</si>
  <si>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</si>
  <si>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</si>
  <si>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</si>
  <si>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</si>
  <si>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</si>
  <si>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</si>
  <si>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</si>
  <si>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</si>
  <si>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</si>
  <si>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</si>
  <si>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</si>
  <si>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</si>
  <si>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</si>
  <si>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</si>
  <si>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</si>
  <si>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</si>
  <si>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</si>
  <si>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</si>
  <si>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</si>
  <si>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</si>
  <si>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</si>
  <si>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</si>
  <si>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</si>
  <si>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</si>
  <si>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</si>
  <si>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</si>
  <si>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</si>
  <si>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</si>
  <si>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</si>
  <si>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</si>
  <si>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</si>
  <si>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</si>
  <si>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</si>
  <si>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</si>
  <si>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</si>
  <si>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</si>
  <si>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</si>
  <si>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</si>
  <si>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</si>
  <si>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</si>
  <si>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</si>
  <si>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</si>
  <si>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</si>
  <si>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</si>
  <si>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</si>
  <si>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</si>
  <si>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</si>
  <si>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</si>
  <si>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</si>
  <si>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</si>
  <si>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</si>
  <si>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</si>
  <si>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</si>
  <si>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</si>
  <si>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</si>
  <si>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</si>
  <si>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</si>
  <si>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</si>
  <si>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</si>
  <si>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</si>
  <si>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</si>
  <si>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</si>
  <si>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</si>
  <si>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</si>
  <si>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</si>
  <si>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</si>
  <si>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</si>
  <si>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</si>
  <si>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</si>
  <si>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</si>
  <si>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</si>
  <si>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</si>
  <si>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</si>
  <si>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</si>
  <si>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</si>
  <si>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</si>
  <si>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</si>
  <si>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</si>
  <si>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</si>
  <si>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</si>
  <si>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</si>
  <si>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</si>
  <si>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</si>
  <si>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</si>
  <si>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</si>
  <si>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</si>
  <si>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</si>
  <si>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</si>
  <si>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</si>
  <si>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</si>
  <si>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</si>
  <si>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</si>
  <si>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</si>
  <si>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</si>
  <si>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</si>
  <si>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</si>
  <si>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</si>
  <si>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</si>
  <si>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</si>
  <si>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</si>
  <si>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</si>
  <si>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</si>
  <si>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</si>
  <si>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</si>
  <si>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</si>
  <si>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</si>
  <si>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</si>
  <si>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</si>
  <si>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</si>
  <si>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</si>
  <si>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</si>
  <si>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</si>
  <si>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</si>
  <si>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</si>
  <si>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</si>
  <si>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</si>
  <si>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</si>
  <si>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</si>
  <si>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</si>
  <si>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</si>
  <si>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</si>
  <si>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</si>
  <si>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</si>
  <si>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</si>
  <si>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</si>
  <si>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</si>
  <si>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</si>
  <si>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</si>
  <si>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</si>
  <si>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</si>
  <si>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</si>
  <si>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</si>
  <si>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</si>
  <si>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</si>
  <si>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</si>
  <si>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</si>
  <si>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</si>
  <si>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</si>
  <si>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</si>
  <si>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</si>
  <si>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</si>
  <si>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</si>
  <si>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</si>
  <si>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</si>
  <si>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</si>
  <si>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</si>
  <si>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</si>
  <si>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</si>
  <si>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</si>
  <si>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</si>
  <si>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</si>
  <si>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</si>
  <si>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</si>
  <si>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</si>
  <si>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</si>
  <si>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</si>
  <si>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</si>
  <si>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</si>
  <si>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</si>
  <si>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</si>
  <si>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</si>
  <si>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</si>
  <si>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</si>
  <si>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</si>
  <si>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</si>
  <si>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</si>
  <si>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</si>
  <si>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</si>
  <si>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</si>
  <si>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</si>
  <si>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</si>
  <si>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</si>
  <si>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</si>
  <si>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</si>
  <si>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</si>
  <si>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</si>
  <si>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</si>
  <si>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</si>
  <si>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</si>
  <si>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</si>
  <si>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</si>
  <si>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</si>
  <si>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</si>
  <si>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</si>
  <si>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</si>
  <si>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</si>
  <si>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</si>
  <si>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</si>
  <si>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</si>
  <si>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</si>
  <si>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</si>
  <si>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</si>
  <si>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</si>
  <si>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</si>
  <si>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</si>
  <si>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</si>
  <si>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</si>
  <si>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</si>
  <si>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</si>
  <si>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</si>
  <si>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</si>
  <si>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</si>
  <si>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</si>
  <si>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</si>
  <si>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</si>
  <si>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</si>
  <si>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</si>
  <si>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</si>
  <si>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</si>
  <si>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</si>
  <si>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</si>
  <si>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</si>
  <si>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</si>
  <si>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</si>
  <si>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</si>
  <si>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</si>
  <si>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</si>
  <si>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</si>
  <si>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</si>
  <si>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</si>
  <si>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</si>
  <si>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</si>
  <si>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</si>
  <si>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</si>
  <si>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</si>
  <si>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</si>
  <si>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</si>
  <si>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</si>
  <si>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</si>
  <si>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</si>
  <si>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</si>
  <si>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</si>
  <si>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</si>
  <si>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</si>
  <si>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</si>
  <si>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</si>
  <si>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</si>
  <si>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</si>
  <si>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</si>
  <si>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</si>
  <si>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</si>
  <si>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</si>
  <si>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</si>
  <si>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</si>
  <si>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</si>
  <si>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</si>
  <si>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</si>
  <si>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</si>
  <si>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</si>
  <si>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</si>
  <si>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</si>
  <si>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</si>
  <si>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</si>
  <si>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</si>
  <si>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</si>
  <si>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</si>
  <si>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</si>
  <si>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</si>
  <si>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</si>
  <si>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</si>
  <si>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</si>
  <si>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</si>
  <si>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</si>
  <si>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</si>
  <si>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</si>
  <si>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</si>
  <si>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</si>
  <si>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</si>
  <si>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</si>
  <si>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</si>
  <si>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</si>
  <si>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</si>
  <si>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</si>
  <si>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</si>
  <si>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</si>
  <si>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</si>
  <si>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</si>
  <si>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</si>
  <si>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</si>
  <si>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</si>
  <si>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</si>
  <si>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</si>
  <si>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</si>
  <si>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</si>
  <si>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</si>
  <si>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</si>
  <si>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</si>
  <si>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</si>
  <si>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</si>
  <si>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</si>
  <si>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</si>
  <si>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</si>
  <si>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</si>
  <si>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</si>
  <si>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</si>
  <si>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</si>
  <si>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</si>
  <si>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</si>
  <si>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</si>
  <si>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</si>
  <si>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</si>
  <si>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</si>
  <si>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</si>
  <si>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</si>
  <si>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</si>
  <si>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</si>
  <si>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</si>
  <si>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</si>
  <si>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</si>
  <si>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</si>
  <si>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</si>
  <si>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</si>
  <si>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</si>
  <si>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</si>
  <si>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</si>
  <si>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</si>
  <si>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</si>
  <si>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</si>
  <si>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</si>
  <si>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</si>
  <si>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</si>
  <si>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</si>
  <si>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</si>
  <si>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</si>
  <si>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</si>
  <si>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</si>
  <si>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</si>
  <si>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</si>
  <si>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</si>
  <si>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</si>
  <si>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</si>
  <si>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</si>
  <si>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</si>
  <si>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</si>
  <si>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</si>
  <si>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</si>
  <si>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</si>
  <si>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</si>
  <si>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</si>
  <si>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</si>
  <si>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</si>
  <si>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</si>
  <si>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</si>
  <si>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</si>
  <si>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</si>
  <si>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</si>
  <si>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</si>
  <si>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</si>
  <si>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</si>
  <si>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</si>
  <si>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</si>
  <si>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</si>
  <si>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</si>
  <si>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</si>
  <si>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</si>
  <si>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</si>
  <si>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</si>
  <si>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</si>
  <si>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</si>
  <si>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</si>
  <si>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</si>
  <si>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</si>
  <si>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</si>
  <si>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</si>
  <si>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</si>
  <si>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</si>
  <si>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</si>
  <si>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</si>
  <si>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</si>
  <si>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</si>
  <si>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</si>
  <si>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</si>
  <si>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</si>
  <si>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</si>
  <si>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</si>
  <si>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</si>
  <si>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</si>
  <si>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</si>
  <si>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</si>
  <si>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</si>
  <si>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</si>
  <si>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</si>
  <si>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</si>
  <si>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</si>
  <si>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</si>
  <si>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</si>
  <si>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</si>
  <si>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</si>
  <si>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</si>
  <si>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</si>
  <si>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</si>
  <si>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</si>
  <si>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</si>
  <si>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</si>
  <si>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</si>
  <si>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</si>
  <si>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</si>
  <si>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</si>
  <si>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</si>
  <si>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</si>
  <si>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</si>
  <si>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</si>
  <si>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</si>
  <si>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</si>
  <si>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</si>
  <si>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</si>
  <si>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</si>
  <si>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</si>
  <si>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</si>
  <si>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</si>
  <si>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</si>
  <si>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</si>
  <si>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</si>
  <si>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</si>
  <si>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</si>
  <si>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</si>
  <si>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</si>
  <si>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</si>
  <si>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</si>
  <si>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</si>
  <si>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</si>
  <si>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</si>
  <si>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</si>
  <si>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</si>
  <si>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</si>
  <si>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</si>
  <si>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</si>
  <si>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</si>
  <si>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</si>
  <si>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</si>
  <si>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</si>
  <si>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</si>
  <si>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</si>
  <si>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</si>
  <si>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</si>
  <si>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</si>
  <si>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</si>
  <si>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</si>
  <si>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</si>
  <si>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</si>
  <si>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</si>
  <si>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</si>
  <si>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</si>
  <si>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</si>
  <si>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</si>
  <si>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</si>
  <si>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</si>
  <si>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</si>
  <si>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</si>
  <si>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</si>
  <si>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</si>
  <si>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</si>
  <si>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</si>
  <si>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</si>
  <si>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</si>
  <si>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</si>
  <si>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</si>
  <si>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</si>
  <si>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</si>
  <si>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</si>
  <si>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</si>
  <si>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</si>
  <si>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</si>
  <si>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</si>
  <si>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</si>
  <si>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</si>
  <si>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</si>
  <si>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</si>
  <si>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</si>
  <si>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</si>
  <si>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</si>
  <si>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</si>
  <si>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</si>
  <si>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</si>
  <si>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</si>
  <si>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</si>
  <si>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</si>
  <si>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</si>
  <si>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</si>
  <si>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</si>
  <si>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</si>
  <si>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</si>
  <si>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</si>
  <si>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</si>
  <si>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</si>
  <si>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</si>
  <si>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</si>
  <si>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</si>
  <si>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</si>
  <si>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</si>
  <si>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</si>
  <si>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</si>
  <si>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</si>
  <si>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</si>
  <si>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</si>
  <si>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</si>
  <si>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</si>
  <si>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</si>
  <si>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</si>
  <si>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</si>
  <si>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</si>
  <si>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</si>
  <si>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</si>
  <si>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</si>
  <si>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</si>
  <si>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</si>
  <si>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</si>
  <si>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</si>
  <si>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</si>
  <si>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</si>
  <si>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</si>
  <si>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</si>
  <si>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</si>
  <si>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</si>
  <si>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</si>
  <si>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</si>
  <si>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</si>
  <si>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</si>
  <si>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</si>
  <si>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</si>
  <si>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</si>
  <si>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</si>
  <si>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</si>
  <si>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</si>
  <si>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</si>
  <si>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</si>
  <si>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</si>
  <si>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</si>
  <si>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</si>
  <si>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</si>
  <si>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</si>
  <si>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</si>
  <si>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</si>
  <si>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</si>
  <si>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</si>
  <si>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</si>
  <si>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</si>
  <si>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</si>
  <si>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</si>
  <si>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</si>
  <si>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</si>
  <si>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</si>
  <si>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</si>
  <si>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</si>
  <si>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</si>
  <si>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</si>
  <si>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</si>
  <si>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</si>
  <si>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</si>
  <si>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</si>
  <si>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</si>
  <si>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</si>
  <si>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</si>
  <si>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</si>
  <si>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</si>
  <si>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</si>
  <si>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</si>
  <si>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</si>
  <si>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</si>
  <si>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</si>
  <si>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</si>
  <si>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</si>
  <si>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</si>
  <si>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</si>
  <si>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</si>
  <si>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</si>
  <si>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</si>
  <si>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</si>
  <si>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</si>
  <si>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</si>
  <si>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</si>
  <si>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</si>
  <si>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</si>
  <si>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</si>
  <si>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</si>
  <si>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</si>
  <si>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</si>
  <si>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</si>
  <si>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</si>
  <si>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</si>
  <si>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</si>
  <si>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</si>
  <si>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</si>
  <si>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</si>
  <si>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</si>
  <si>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</si>
  <si>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</si>
  <si>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</si>
  <si>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</si>
  <si>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</si>
  <si>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</si>
  <si>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</si>
  <si>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</si>
  <si>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</si>
  <si>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</si>
  <si>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</si>
  <si>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</si>
  <si>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</si>
  <si>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</si>
  <si>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</si>
  <si>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</si>
  <si>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</si>
  <si>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</si>
  <si>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</si>
  <si>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</si>
  <si>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</si>
  <si>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</si>
  <si>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</si>
  <si>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</si>
  <si>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</si>
  <si>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</si>
  <si>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</si>
  <si>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</si>
  <si>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</si>
  <si>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</si>
  <si>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</si>
  <si>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</si>
  <si>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</si>
  <si>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</si>
  <si>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</si>
  <si>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</si>
  <si>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</si>
  <si>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</si>
  <si>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</si>
  <si>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</si>
  <si>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</si>
  <si>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</si>
  <si>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</si>
  <si>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</si>
  <si>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</si>
  <si>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</si>
  <si>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</si>
  <si>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</si>
  <si>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</si>
  <si>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</si>
  <si>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</si>
  <si>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</si>
  <si>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</si>
  <si>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</si>
  <si>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</si>
  <si>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</si>
  <si>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</si>
  <si>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</si>
  <si>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</si>
  <si>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</si>
  <si>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</si>
  <si>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</si>
  <si>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</si>
  <si>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</si>
  <si>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</si>
  <si>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</si>
  <si>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</si>
  <si>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</si>
  <si>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</si>
  <si>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</si>
  <si>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</si>
  <si>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</si>
  <si>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</si>
  <si>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</si>
  <si>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</si>
  <si>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</si>
  <si>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</si>
  <si>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</si>
  <si>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</si>
  <si>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</si>
  <si>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</si>
  <si>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</si>
  <si>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</si>
  <si>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</si>
  <si>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</si>
  <si>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</si>
  <si>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</si>
  <si>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</si>
  <si>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</si>
  <si>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</si>
  <si>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</si>
  <si>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</si>
  <si>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</si>
  <si>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</si>
  <si>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</si>
  <si>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</si>
  <si>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</si>
  <si>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</si>
  <si>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</si>
  <si>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</si>
  <si>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</si>
  <si>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</si>
  <si>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</si>
  <si>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</si>
  <si>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</si>
  <si>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</si>
  <si>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</si>
  <si>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</si>
  <si>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</si>
  <si>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</si>
  <si>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</si>
  <si>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</si>
  <si>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</si>
  <si>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</si>
  <si>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</si>
  <si>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</si>
  <si>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</si>
  <si>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</si>
  <si>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</si>
  <si>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</si>
  <si>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</si>
  <si>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</si>
  <si>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</si>
  <si>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</si>
  <si>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</si>
  <si>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</si>
  <si>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</si>
  <si>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</si>
  <si>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</si>
  <si>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</si>
  <si>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</si>
  <si>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</si>
  <si>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</si>
  <si>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</si>
  <si>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</si>
  <si>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</si>
  <si>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</si>
  <si>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</si>
  <si>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</si>
  <si>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</si>
  <si>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</si>
  <si>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</si>
  <si>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</si>
  <si>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</si>
  <si>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</si>
  <si>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</si>
  <si>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</si>
  <si>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</si>
  <si>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</si>
  <si>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</si>
  <si>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</si>
  <si>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</si>
  <si>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</si>
  <si>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</si>
  <si>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</si>
  <si>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</si>
  <si>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</si>
  <si>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</si>
  <si>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</si>
  <si>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</si>
  <si>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</si>
  <si>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</si>
  <si>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</si>
  <si>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</si>
  <si>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</si>
  <si>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</si>
  <si>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</si>
  <si>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</si>
  <si>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</si>
  <si>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</si>
  <si>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</si>
  <si>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</si>
  <si>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</si>
  <si>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</si>
  <si>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</si>
  <si>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</si>
  <si>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</si>
  <si>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</si>
  <si>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</si>
  <si>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</si>
  <si>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</si>
  <si>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</si>
  <si>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</si>
  <si>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</si>
  <si>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</si>
  <si>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</si>
  <si>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</si>
  <si>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</si>
  <si>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</si>
  <si>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</si>
  <si>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</si>
  <si>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</si>
  <si>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</si>
  <si>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</si>
  <si>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</si>
  <si>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</si>
  <si>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</si>
  <si>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</si>
  <si>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</si>
  <si>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</si>
  <si>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</si>
  <si>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</si>
  <si>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</si>
  <si>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</si>
  <si>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</si>
  <si>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</si>
  <si>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</si>
  <si>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</si>
  <si>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</si>
  <si>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</si>
  <si>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</si>
  <si>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</si>
  <si>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</si>
  <si>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</si>
  <si>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</si>
  <si>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</si>
  <si>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</si>
  <si>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</si>
  <si>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</si>
  <si>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</si>
  <si>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</si>
  <si>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</si>
  <si>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</si>
  <si>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</si>
  <si>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</si>
  <si>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</si>
  <si>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</si>
  <si>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</si>
  <si>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</si>
  <si>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</si>
  <si>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</si>
  <si>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</si>
  <si>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</si>
  <si>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</si>
  <si>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</si>
  <si>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</si>
  <si>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</si>
  <si>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</si>
  <si>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</si>
  <si>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</si>
  <si>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</si>
  <si>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</si>
  <si>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</si>
  <si>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</si>
  <si>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</si>
  <si>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</si>
  <si>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</si>
  <si>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</si>
  <si>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</si>
  <si>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</si>
  <si>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</si>
  <si>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</si>
  <si>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</si>
  <si>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</si>
  <si>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</si>
  <si>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</si>
  <si>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</si>
  <si>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</si>
  <si>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</si>
  <si>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</si>
  <si>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</si>
  <si>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</si>
  <si>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</si>
  <si>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</si>
  <si>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</si>
  <si>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</si>
  <si>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</si>
  <si>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</si>
  <si>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</si>
  <si>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</si>
  <si>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</si>
  <si>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</si>
  <si>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</si>
  <si>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</si>
  <si>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</si>
  <si>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</si>
  <si>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</si>
  <si>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</si>
  <si>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</si>
  <si>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</si>
  <si>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</si>
  <si>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</si>
  <si>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</si>
  <si>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</si>
  <si>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</si>
  <si>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</si>
  <si>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</si>
  <si>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</si>
  <si>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</si>
  <si>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</si>
  <si>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</si>
  <si>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</si>
  <si>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</si>
  <si>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</si>
  <si>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</si>
  <si>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</si>
  <si>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</si>
  <si>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</si>
  <si>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</si>
  <si>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</si>
  <si>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</si>
  <si>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</si>
  <si>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</si>
  <si>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</si>
  <si>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</si>
  <si>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</si>
  <si>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</si>
  <si>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</si>
  <si>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</si>
  <si>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</si>
  <si>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</si>
  <si>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</si>
  <si>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</si>
  <si>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</si>
  <si>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</si>
  <si>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</si>
  <si>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</si>
  <si>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</si>
  <si>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</si>
  <si>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</si>
  <si>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</si>
  <si>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</si>
  <si>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</si>
  <si>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</si>
  <si>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</si>
  <si>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</si>
  <si>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</si>
  <si>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</si>
  <si>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</si>
  <si>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</si>
  <si>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</si>
  <si>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</si>
  <si>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</si>
  <si>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</si>
  <si>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</si>
  <si>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</si>
  <si>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</si>
  <si>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</si>
  <si>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</si>
  <si>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</si>
  <si>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</si>
  <si>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</si>
  <si>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</si>
  <si>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</si>
  <si>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</si>
  <si>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</si>
  <si>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</si>
  <si>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</si>
  <si>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</si>
  <si>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</si>
  <si>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</si>
  <si>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</si>
  <si>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</si>
  <si>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</si>
  <si>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</si>
  <si>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</si>
  <si>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</si>
  <si>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</si>
  <si>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</si>
  <si>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</si>
  <si>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</si>
  <si>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</si>
  <si>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</si>
  <si>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</si>
  <si>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</si>
  <si>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</si>
  <si>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</si>
  <si>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</si>
  <si>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</si>
  <si>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</si>
  <si>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</si>
  <si>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</si>
  <si>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</si>
  <si>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</si>
  <si>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</si>
  <si>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</si>
  <si>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</si>
  <si>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</si>
  <si>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</si>
  <si>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</si>
  <si>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</si>
  <si>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</si>
  <si>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</si>
  <si>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</si>
  <si>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</si>
  <si>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</si>
  <si>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</si>
  <si>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</si>
  <si>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</si>
  <si>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</si>
  <si>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</si>
  <si>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</si>
  <si>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</si>
  <si>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</si>
  <si>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</si>
  <si>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</si>
  <si>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</si>
  <si>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</si>
  <si>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</si>
  <si>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</si>
  <si>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</si>
  <si>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</si>
  <si>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</si>
  <si>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</si>
  <si>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</si>
  <si>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</si>
  <si>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</si>
  <si>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</si>
  <si>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</si>
  <si>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</si>
  <si>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</si>
  <si>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</si>
  <si>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</si>
  <si>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</si>
  <si>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</si>
  <si>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</si>
  <si>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</si>
  <si>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</si>
  <si>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</si>
  <si>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</si>
  <si>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</si>
  <si>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</si>
  <si>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</si>
  <si>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</si>
  <si>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</si>
  <si>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</si>
  <si>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</si>
  <si>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</si>
  <si>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</si>
  <si>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</si>
  <si>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</si>
  <si>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</si>
  <si>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</si>
  <si>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</si>
  <si>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</si>
  <si>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</si>
  <si>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</si>
  <si>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</si>
  <si>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</si>
  <si>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</si>
  <si>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</si>
  <si>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</si>
  <si>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</si>
  <si>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</si>
  <si>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</si>
  <si>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</si>
  <si>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</si>
  <si>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</si>
  <si>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</si>
  <si>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</si>
  <si>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</si>
  <si>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</si>
  <si>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</si>
  <si>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</si>
  <si>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</si>
  <si>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</si>
  <si>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</si>
  <si>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</si>
  <si>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</si>
  <si>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</si>
  <si>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</si>
  <si>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</si>
  <si>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</si>
  <si>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</si>
  <si>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</si>
  <si>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</si>
  <si>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</si>
  <si>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</si>
  <si>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</si>
  <si>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</si>
  <si>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</si>
  <si>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</si>
  <si>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</si>
  <si>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</si>
  <si>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</si>
  <si>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</si>
  <si>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</si>
  <si>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</si>
  <si>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</si>
  <si>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</si>
  <si>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</si>
  <si>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</si>
  <si>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</si>
  <si>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</si>
  <si>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</si>
  <si>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</si>
  <si>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</si>
  <si>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</si>
  <si>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</si>
  <si>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</si>
  <si>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</si>
  <si>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</si>
  <si>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</si>
  <si>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</si>
  <si>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</si>
  <si>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</si>
  <si>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</si>
  <si>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</si>
  <si>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</si>
  <si>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</si>
  <si>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</si>
  <si>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</si>
  <si>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</si>
  <si>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</si>
  <si>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</si>
  <si>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</si>
  <si>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</si>
  <si>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</si>
  <si>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</si>
  <si>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</si>
  <si>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</si>
  <si>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</si>
  <si>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</si>
  <si>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</si>
  <si>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</si>
  <si>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</si>
  <si>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</si>
  <si>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</si>
  <si>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</si>
  <si>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</si>
  <si>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</si>
  <si>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</si>
  <si>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</si>
  <si>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</si>
  <si>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</si>
  <si>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</si>
  <si>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</si>
  <si>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</si>
  <si>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</si>
  <si>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</si>
  <si>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</si>
  <si>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</si>
  <si>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</si>
  <si>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</si>
  <si>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</si>
  <si>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</si>
  <si>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</si>
  <si>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</si>
  <si>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</si>
  <si>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</si>
  <si>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</si>
  <si>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</si>
  <si>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</si>
  <si>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</si>
  <si>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</si>
  <si>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</si>
  <si>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</si>
  <si>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</si>
  <si>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</si>
  <si>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</si>
  <si>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</si>
  <si>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</si>
  <si>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</si>
  <si>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</si>
  <si>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</si>
  <si>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</si>
  <si>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</si>
  <si>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</si>
  <si>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</si>
  <si>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</si>
  <si>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</si>
  <si>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</si>
  <si>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</si>
  <si>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</si>
  <si>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</si>
  <si>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</si>
  <si>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</si>
  <si>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</si>
  <si>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</si>
  <si>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</si>
  <si>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</si>
  <si>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</si>
  <si>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</si>
  <si>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</si>
  <si>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</si>
  <si>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</si>
  <si>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</si>
  <si>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</si>
  <si>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</si>
  <si>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</si>
  <si>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</si>
  <si>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</si>
  <si>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</si>
  <si>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</si>
  <si>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</si>
  <si>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</si>
  <si>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</si>
  <si>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</si>
  <si>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</si>
  <si>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</si>
  <si>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</si>
  <si>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</si>
  <si>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</si>
  <si>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</si>
  <si>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</si>
  <si>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</si>
  <si>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</si>
  <si>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</si>
  <si>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</si>
  <si>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</si>
  <si>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</si>
  <si>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</si>
  <si>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</si>
  <si>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</si>
  <si>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</si>
  <si>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</si>
  <si>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</si>
  <si>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</si>
  <si>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</si>
  <si>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</si>
  <si>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</si>
  <si>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</si>
  <si>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</si>
  <si>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</si>
  <si>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</si>
  <si>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</si>
  <si>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</si>
  <si>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</si>
  <si>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</si>
  <si>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</si>
  <si>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</si>
  <si>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</si>
  <si>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</si>
  <si>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</si>
  <si>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</si>
  <si>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</si>
  <si>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</si>
  <si>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</si>
  <si>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</si>
  <si>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</si>
  <si>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</si>
  <si>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</si>
  <si>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</si>
  <si>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</si>
  <si>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</si>
  <si>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</si>
  <si>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</si>
  <si>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</si>
  <si>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</si>
  <si>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</si>
  <si>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</si>
  <si>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</si>
  <si>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</si>
  <si>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</si>
  <si>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</si>
  <si>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</si>
  <si>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</si>
  <si>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</si>
  <si>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</si>
  <si>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</si>
  <si>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</si>
  <si>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</si>
  <si>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</si>
  <si>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</si>
  <si>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</si>
  <si>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</si>
  <si>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</si>
  <si>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</si>
  <si>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</si>
  <si>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</si>
  <si>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</si>
  <si>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</si>
  <si>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</si>
  <si>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</si>
  <si>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</si>
  <si>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</si>
  <si>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</si>
  <si>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</si>
  <si>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</si>
  <si>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</si>
  <si>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</si>
  <si>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</si>
  <si>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</si>
  <si>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</si>
  <si>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</si>
  <si>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</si>
  <si>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</si>
  <si>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</si>
  <si>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</si>
  <si>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</si>
  <si>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</si>
  <si>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</si>
  <si>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</si>
  <si>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</si>
  <si>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</si>
  <si>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</si>
  <si>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</si>
  <si>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</si>
  <si>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</si>
  <si>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</si>
  <si>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</si>
  <si>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</si>
  <si>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</si>
  <si>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</si>
  <si>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</si>
  <si>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</si>
  <si>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</si>
  <si>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</si>
  <si>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</si>
  <si>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</si>
  <si>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</si>
  <si>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</si>
  <si>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</si>
  <si>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</si>
  <si>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</si>
  <si>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</si>
  <si>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</si>
  <si>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</si>
  <si>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</si>
  <si>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</si>
  <si>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</si>
  <si>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</si>
  <si>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</si>
  <si>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</si>
  <si>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</si>
  <si>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</si>
  <si>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</si>
  <si>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</si>
  <si>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</si>
  <si>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</si>
  <si>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</si>
  <si>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</si>
  <si>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</si>
  <si>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</si>
  <si>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</si>
  <si>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</si>
  <si>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</si>
  <si>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</si>
  <si>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</si>
  <si>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</si>
  <si>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</si>
  <si>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</si>
  <si>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</si>
  <si>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</si>
  <si>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</si>
  <si>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</si>
  <si>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</si>
  <si>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</si>
  <si>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</si>
  <si>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</si>
  <si>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</si>
  <si>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</si>
  <si>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</si>
  <si>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</si>
  <si>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</si>
  <si>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</si>
  <si>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</si>
  <si>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</si>
  <si>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</si>
  <si>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</si>
  <si>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</si>
  <si>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</si>
  <si>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</si>
  <si>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</si>
  <si>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</si>
  <si>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</si>
  <si>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</si>
  <si>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</si>
  <si>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</si>
  <si>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</si>
  <si>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</si>
  <si>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</si>
  <si>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</si>
  <si>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</si>
  <si>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</si>
  <si>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</si>
  <si>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</si>
  <si>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</si>
  <si>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</si>
  <si>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</si>
  <si>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</si>
  <si>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</si>
  <si>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</si>
  <si>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</si>
  <si>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</si>
  <si>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</si>
  <si>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</si>
  <si>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</si>
  <si>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</si>
  <si>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</si>
  <si>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</si>
  <si>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</si>
  <si>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</si>
  <si>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</si>
  <si>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</si>
  <si>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</si>
  <si>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</si>
  <si>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</si>
  <si>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</si>
  <si>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</si>
  <si>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</si>
  <si>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</si>
  <si>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</si>
  <si>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</si>
  <si>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</si>
  <si>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</si>
  <si>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</si>
  <si>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</si>
  <si>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</si>
  <si>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</si>
  <si>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</si>
  <si>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</si>
  <si>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</si>
  <si>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</si>
  <si>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</si>
  <si>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</si>
  <si>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</si>
  <si>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</si>
  <si>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</si>
  <si>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</si>
  <si>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</si>
  <si>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</si>
  <si>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</si>
  <si>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</si>
  <si>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</si>
  <si>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</si>
  <si>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</si>
  <si>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</si>
  <si>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</si>
  <si>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</si>
  <si>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</si>
  <si>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</si>
  <si>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</si>
  <si>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</si>
  <si>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</si>
  <si>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</si>
  <si>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</si>
  <si>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</si>
  <si>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</si>
  <si>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</si>
  <si>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</si>
  <si>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</si>
  <si>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</si>
  <si>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</si>
  <si>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</si>
  <si>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</si>
  <si>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</si>
  <si>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</si>
  <si>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</si>
  <si>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</si>
  <si>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</si>
  <si>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</si>
  <si>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</si>
  <si>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</si>
  <si>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</si>
  <si>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</si>
  <si>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</si>
  <si>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</si>
  <si>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</si>
  <si>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</si>
  <si>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</si>
  <si>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</si>
  <si>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</si>
  <si>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</si>
  <si>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</si>
  <si>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</si>
  <si>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</si>
  <si>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</si>
  <si>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</si>
  <si>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</si>
  <si>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</si>
  <si>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</si>
  <si>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</si>
  <si>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</si>
  <si>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</si>
  <si>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</si>
  <si>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</si>
  <si>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</si>
  <si>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</si>
  <si>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</si>
  <si>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</si>
  <si>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</si>
  <si>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</si>
  <si>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</si>
  <si>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</si>
  <si>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</si>
  <si>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</si>
  <si>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</si>
  <si>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</si>
  <si>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</si>
  <si>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</si>
  <si>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</si>
  <si>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</si>
  <si>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</si>
  <si>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</si>
  <si>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</si>
  <si>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</si>
  <si>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</si>
  <si>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</si>
  <si>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</si>
  <si>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</si>
  <si>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</si>
  <si>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</si>
  <si>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</si>
  <si>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</si>
  <si>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</si>
  <si>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</si>
  <si>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</si>
  <si>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</si>
  <si>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</si>
  <si>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</si>
  <si>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</si>
  <si>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</si>
  <si>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</si>
  <si>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</si>
  <si>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</si>
  <si>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</si>
  <si>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</si>
  <si>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</si>
  <si>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</si>
  <si>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</si>
  <si>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</si>
  <si>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</si>
  <si>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</si>
  <si>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</si>
  <si>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</si>
  <si>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</si>
  <si>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</si>
  <si>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</si>
  <si>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</si>
  <si>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</si>
  <si>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</si>
  <si>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</si>
  <si>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</si>
  <si>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</si>
  <si>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</si>
  <si>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</si>
  <si>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</si>
  <si>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</si>
  <si>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</si>
  <si>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</si>
  <si>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</si>
  <si>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</si>
  <si>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</si>
  <si>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</si>
  <si>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</si>
  <si>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</si>
  <si>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</si>
  <si>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</si>
  <si>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</si>
  <si>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</si>
  <si>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</si>
  <si>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</si>
  <si>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</si>
  <si>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</si>
  <si>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</si>
  <si>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</si>
  <si>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</si>
  <si>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</si>
  <si>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</si>
  <si>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</si>
  <si>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</si>
  <si>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</si>
  <si>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</si>
  <si>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</si>
  <si>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</si>
  <si>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</si>
  <si>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</si>
  <si>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</si>
  <si>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</si>
  <si>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</si>
  <si>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</si>
  <si>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</si>
  <si>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</si>
  <si>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</si>
  <si>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</si>
  <si>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</si>
  <si>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</si>
  <si>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</si>
  <si>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</si>
  <si>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</si>
  <si>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</si>
  <si>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</si>
  <si>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</si>
  <si>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</si>
  <si>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</si>
  <si>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</si>
  <si>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</si>
  <si>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</si>
  <si>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</si>
  <si>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</si>
  <si>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</si>
  <si>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</si>
  <si>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</si>
  <si>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</si>
  <si>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</si>
  <si>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</si>
  <si>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</si>
  <si>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</si>
  <si>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</si>
  <si>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</si>
  <si>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</si>
  <si>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</si>
  <si>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</si>
  <si>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</si>
  <si>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</si>
  <si>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</si>
  <si>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</si>
  <si>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</si>
  <si>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</si>
  <si>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</si>
  <si>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</si>
  <si>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</si>
  <si>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</si>
  <si>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</si>
  <si>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</si>
  <si>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</si>
  <si>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</si>
  <si>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</si>
  <si>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</si>
  <si>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</si>
  <si>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</si>
  <si>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</si>
  <si>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</si>
  <si>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</si>
  <si>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</si>
  <si>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</si>
  <si>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</si>
  <si>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</si>
  <si>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</si>
  <si>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</si>
  <si>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</si>
  <si>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</si>
  <si>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</si>
  <si>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</si>
  <si>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</si>
  <si>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</si>
  <si>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</si>
  <si>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</si>
  <si>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</si>
  <si>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</si>
  <si>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</si>
  <si>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</si>
  <si>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</si>
  <si>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</si>
  <si>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</si>
  <si>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</si>
  <si>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</si>
  <si>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</si>
  <si>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</si>
  <si>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</si>
  <si>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</si>
  <si>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</si>
  <si>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</si>
  <si>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</si>
  <si>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</si>
  <si>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</si>
  <si>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</si>
  <si>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</si>
  <si>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</si>
  <si>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</si>
  <si>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</si>
  <si>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</si>
  <si>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</si>
  <si>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</si>
  <si>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</si>
  <si>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</si>
  <si>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</si>
  <si>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</si>
  <si>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</si>
  <si>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</si>
  <si>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</si>
  <si>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</si>
  <si>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</si>
  <si>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</si>
  <si>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</si>
  <si>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</si>
  <si>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</si>
  <si>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</si>
  <si>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</si>
  <si>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</si>
  <si>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</si>
  <si>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</si>
  <si>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</si>
  <si>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</si>
  <si>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</si>
  <si>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</si>
  <si>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</si>
  <si>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</si>
  <si>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</si>
  <si>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</si>
  <si>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</si>
  <si>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</si>
  <si>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</si>
  <si>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</si>
  <si>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</si>
  <si>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</si>
  <si>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</si>
  <si>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</si>
  <si>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</si>
  <si>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</si>
  <si>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</si>
  <si>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</si>
  <si>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</si>
  <si>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</si>
  <si>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</si>
  <si>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</si>
  <si>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</si>
  <si>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</si>
  <si>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</si>
  <si>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</si>
  <si>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</si>
  <si>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</si>
  <si>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</si>
  <si>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</si>
  <si>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</si>
  <si>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</si>
  <si>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</si>
  <si>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</si>
  <si>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</si>
  <si>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</si>
  <si>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</si>
  <si>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</si>
  <si>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</si>
  <si>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</si>
  <si>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</si>
  <si>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</si>
  <si>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</si>
  <si>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</si>
  <si>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</si>
  <si>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</si>
  <si>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</si>
  <si>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</si>
  <si>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</si>
  <si>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</si>
  <si>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</si>
  <si>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</si>
  <si>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</si>
  <si>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</si>
  <si>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</si>
  <si>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</si>
  <si>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</si>
  <si>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</si>
  <si>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</si>
  <si>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</si>
  <si>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</si>
  <si>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</si>
  <si>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</si>
  <si>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</si>
  <si>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</si>
  <si>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</si>
  <si>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</si>
  <si>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</si>
  <si>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</si>
  <si>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</si>
  <si>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</si>
  <si>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</si>
  <si>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</si>
  <si>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</si>
  <si>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</si>
  <si>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</si>
  <si>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</si>
  <si>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</si>
  <si>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</si>
  <si>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</si>
  <si>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</si>
  <si>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</si>
  <si>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</si>
  <si>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</si>
  <si>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</si>
  <si>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</si>
  <si>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</si>
  <si>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</si>
  <si>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</si>
  <si>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</si>
  <si>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</si>
  <si>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</si>
  <si>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</si>
  <si>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</si>
  <si>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</si>
  <si>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</si>
  <si>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</si>
  <si>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</si>
  <si>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</si>
  <si>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</si>
  <si>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</si>
  <si>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</si>
  <si>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</si>
  <si>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</si>
  <si>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</si>
  <si>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</si>
  <si>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</si>
  <si>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</si>
  <si>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</si>
  <si>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</si>
  <si>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</si>
  <si>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</si>
  <si>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</si>
  <si>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</si>
  <si>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</si>
  <si>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</si>
  <si>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</si>
  <si>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</si>
  <si>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</si>
  <si>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</si>
  <si>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</si>
  <si>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</si>
  <si>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</si>
  <si>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</si>
  <si>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</si>
  <si>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</si>
  <si>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</si>
  <si>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</si>
  <si>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</si>
  <si>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</si>
  <si>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</si>
  <si>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</si>
  <si>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</si>
  <si>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</si>
  <si>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</si>
  <si>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</si>
  <si>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</si>
  <si>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</si>
  <si>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</si>
  <si>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</si>
  <si>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</si>
  <si>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</si>
  <si>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</si>
  <si>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</si>
  <si>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</si>
  <si>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</si>
  <si>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</si>
  <si>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</si>
  <si>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</si>
  <si>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</si>
  <si>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</si>
  <si>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</si>
  <si>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</si>
  <si>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</si>
  <si>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</si>
  <si>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</si>
  <si>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</si>
  <si>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</si>
  <si>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</si>
  <si>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</si>
  <si>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</si>
  <si>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</si>
  <si>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</si>
  <si>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</si>
  <si>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</si>
  <si>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</si>
  <si>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</si>
  <si>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</si>
  <si>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</si>
  <si>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</si>
  <si>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</si>
  <si>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</si>
  <si>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</si>
  <si>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</si>
  <si>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</si>
  <si>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</si>
  <si>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</si>
  <si>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</si>
  <si>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</si>
  <si>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</si>
  <si>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</si>
  <si>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</si>
  <si>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</si>
  <si>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</si>
  <si>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</si>
  <si>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</si>
  <si>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</si>
  <si>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</si>
  <si>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</si>
  <si>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</si>
  <si>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</si>
  <si>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</si>
  <si>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</si>
  <si>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</si>
  <si>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</si>
  <si>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</si>
  <si>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</si>
  <si>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</si>
  <si>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</si>
  <si>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</si>
  <si>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</si>
  <si>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</si>
  <si>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</si>
  <si>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</si>
  <si>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</si>
  <si>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</si>
  <si>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</si>
  <si>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</si>
  <si>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</si>
  <si>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</si>
  <si>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</si>
  <si>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</si>
  <si>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</si>
  <si>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</si>
  <si>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</si>
  <si>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</si>
  <si>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</si>
  <si>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</si>
  <si>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</si>
  <si>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</si>
  <si>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</si>
  <si>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</si>
  <si>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</si>
  <si>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</si>
  <si>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</si>
  <si>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</si>
  <si>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</si>
  <si>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</si>
  <si>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</si>
  <si>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</si>
  <si>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</si>
  <si>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</si>
  <si>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</si>
  <si>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</si>
  <si>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</si>
  <si>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</si>
  <si>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</si>
  <si>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</si>
  <si>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</si>
  <si>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</si>
  <si>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</si>
  <si>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</si>
  <si>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</si>
  <si>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</si>
  <si>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</si>
  <si>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</si>
  <si>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</si>
  <si>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</si>
  <si>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</si>
  <si>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</si>
  <si>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</si>
  <si>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</si>
  <si>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</si>
  <si>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</si>
  <si>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</si>
  <si>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</si>
  <si>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</si>
  <si>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</si>
  <si>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</si>
  <si>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</si>
  <si>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</si>
  <si>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</si>
  <si>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</si>
  <si>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</si>
  <si>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</si>
  <si>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</si>
  <si>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</si>
  <si>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</si>
  <si>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</si>
  <si>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</si>
  <si>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</si>
  <si>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</si>
  <si>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</si>
  <si>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</si>
  <si>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</si>
  <si>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</si>
  <si>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</si>
  <si>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</si>
  <si>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</si>
  <si>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</si>
  <si>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</si>
  <si>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</si>
  <si>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</si>
  <si>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</si>
  <si>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</si>
  <si>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</si>
  <si>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</si>
  <si>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</si>
  <si>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</si>
  <si>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</si>
  <si>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</si>
  <si>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</si>
  <si>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</si>
  <si>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</si>
  <si>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</si>
  <si>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</si>
  <si>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</si>
  <si>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</si>
  <si>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</si>
  <si>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</si>
  <si>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</si>
  <si>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</si>
  <si>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</si>
  <si>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</si>
  <si>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</si>
  <si>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</si>
  <si>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</si>
  <si>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</si>
  <si>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</si>
  <si>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</si>
  <si>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</si>
  <si>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</si>
  <si>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</si>
  <si>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</si>
  <si>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</si>
  <si>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</si>
  <si>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</si>
  <si>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</si>
  <si>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</si>
  <si>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</si>
  <si>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</si>
  <si>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</si>
  <si>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</si>
  <si>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</si>
  <si>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</si>
  <si>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</si>
  <si>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</si>
  <si>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</si>
  <si>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</si>
  <si>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</si>
  <si>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</si>
  <si>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</si>
  <si>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</si>
  <si>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</si>
  <si>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</si>
  <si>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</si>
  <si>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</si>
  <si>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</si>
  <si>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</si>
  <si>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</si>
  <si>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</si>
  <si>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</si>
  <si>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</si>
  <si>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</si>
  <si>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</si>
  <si>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</si>
  <si>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</si>
  <si>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</si>
  <si>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</si>
  <si>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</si>
  <si>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</si>
  <si>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</si>
  <si>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</si>
  <si>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</si>
  <si>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</si>
  <si>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</si>
  <si>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</si>
  <si>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</si>
  <si>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</si>
  <si>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</si>
  <si>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</si>
  <si>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</si>
  <si>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</si>
  <si>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</si>
  <si>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</si>
  <si>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</si>
  <si>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</si>
  <si>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</si>
  <si>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</si>
  <si>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</si>
  <si>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</si>
  <si>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</si>
  <si>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</si>
  <si>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</si>
  <si>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</si>
  <si>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</si>
  <si>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</si>
  <si>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</si>
  <si>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</si>
  <si>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</si>
  <si>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</si>
  <si>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</si>
  <si>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</si>
  <si>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</si>
  <si>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</si>
  <si>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</si>
  <si>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</si>
  <si>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</si>
  <si>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</si>
  <si>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</si>
  <si>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</si>
  <si>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</si>
  <si>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</si>
  <si>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</si>
  <si>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</si>
  <si>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</si>
  <si>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</si>
  <si>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</si>
  <si>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</si>
  <si>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</si>
  <si>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</si>
  <si>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</si>
  <si>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</si>
  <si>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</si>
  <si>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</si>
  <si>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</si>
  <si>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</si>
  <si>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</si>
  <si>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</si>
  <si>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</si>
  <si>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</si>
  <si>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</si>
  <si>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</si>
  <si>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</si>
  <si>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</si>
  <si>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</si>
  <si>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</si>
  <si>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</si>
  <si>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</si>
  <si>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</si>
  <si>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</si>
  <si>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</si>
  <si>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</si>
  <si>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</si>
  <si>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</si>
  <si>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</si>
  <si>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</si>
  <si>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</si>
  <si>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</si>
  <si>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</si>
  <si>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</si>
  <si>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</si>
  <si>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</si>
  <si>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</si>
  <si>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</si>
  <si>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</si>
  <si>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</si>
  <si>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</si>
  <si>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</si>
  <si>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</si>
  <si>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</si>
  <si>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</si>
  <si>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</si>
  <si>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</si>
  <si>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</si>
  <si>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</si>
  <si>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</si>
  <si>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</si>
  <si>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</si>
  <si>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</si>
  <si>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</si>
  <si>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</si>
  <si>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</si>
  <si>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</si>
  <si>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</si>
  <si>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</si>
  <si>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</si>
  <si>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</si>
  <si>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</si>
  <si>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</si>
  <si>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</si>
  <si>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</si>
  <si>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</si>
  <si>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</si>
  <si>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</si>
  <si>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</si>
  <si>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</si>
  <si>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</si>
  <si>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</si>
  <si>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</si>
  <si>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</si>
  <si>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</si>
  <si>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</si>
  <si>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</si>
  <si>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</si>
  <si>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</si>
  <si>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</si>
  <si>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</si>
  <si>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</si>
  <si>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</si>
  <si>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</si>
  <si>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</si>
  <si>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</si>
  <si>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</si>
  <si>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</si>
  <si>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</si>
  <si>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</si>
  <si>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</si>
  <si>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</si>
  <si>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</si>
  <si>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</si>
  <si>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</si>
  <si>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</si>
  <si>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</si>
  <si>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</si>
  <si>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</si>
  <si>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</si>
  <si>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</si>
  <si>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</si>
  <si>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</si>
  <si>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</si>
  <si>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</si>
  <si>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</si>
  <si>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</si>
  <si>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</si>
  <si>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</si>
  <si>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</si>
  <si>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</si>
  <si>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</si>
  <si>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</si>
  <si>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</si>
  <si>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</si>
  <si>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</si>
  <si>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</si>
  <si>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</si>
  <si>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</si>
  <si>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</si>
  <si>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</si>
  <si>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</si>
  <si>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</si>
  <si>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</si>
  <si>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</si>
  <si>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</si>
  <si>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</si>
  <si>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</si>
  <si>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</si>
  <si>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</si>
  <si>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</si>
  <si>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</si>
  <si>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</si>
  <si>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</si>
  <si>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</si>
  <si>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</si>
  <si>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</si>
  <si>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</si>
  <si>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</si>
  <si>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</si>
  <si>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</si>
  <si>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</si>
  <si>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</si>
  <si>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</si>
  <si>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</si>
  <si>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</si>
  <si>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</si>
  <si>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</si>
  <si>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</si>
  <si>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</si>
  <si>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</si>
  <si>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</si>
  <si>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</si>
  <si>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</si>
  <si>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</si>
  <si>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</si>
  <si>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</si>
  <si>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</si>
  <si>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</si>
  <si>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</si>
  <si>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</si>
  <si>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</si>
  <si>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</si>
  <si>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</si>
  <si>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</si>
  <si>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</si>
  <si>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</si>
  <si>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</si>
  <si>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</si>
  <si>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</si>
  <si>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</si>
  <si>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</si>
  <si>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</si>
  <si>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</si>
  <si>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</si>
  <si>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</si>
  <si>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</si>
  <si>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</si>
  <si>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</si>
  <si>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</si>
  <si>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</si>
  <si>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</si>
  <si>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</si>
  <si>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</si>
  <si>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</si>
  <si>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</si>
  <si>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</si>
  <si>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</si>
  <si>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</si>
  <si>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</si>
  <si>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</si>
  <si>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</si>
  <si>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</si>
  <si>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</si>
  <si>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</si>
  <si>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</si>
  <si>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</si>
  <si>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</si>
  <si>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</si>
  <si>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</si>
  <si>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</si>
  <si>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</si>
  <si>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</si>
  <si>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</si>
  <si>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</si>
  <si>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</si>
  <si>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</si>
  <si>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</si>
  <si>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</si>
  <si>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</si>
  <si>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</si>
  <si>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</si>
  <si>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</si>
  <si>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</si>
  <si>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</si>
  <si>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</si>
  <si>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</si>
  <si>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</si>
  <si>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</si>
  <si>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</si>
  <si>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</si>
  <si>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</si>
  <si>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</si>
  <si>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</si>
  <si>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</si>
  <si>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</si>
  <si>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</si>
  <si>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</si>
  <si>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</si>
  <si>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</si>
  <si>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</si>
  <si>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</si>
  <si>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</si>
  <si>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</si>
  <si>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</si>
  <si>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</si>
  <si>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</si>
  <si>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</si>
  <si>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</si>
  <si>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</si>
  <si>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</si>
  <si>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</si>
  <si>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</si>
  <si>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</si>
  <si>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</si>
  <si>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</si>
  <si>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</si>
  <si>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</si>
  <si>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</si>
  <si>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</si>
  <si>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</si>
  <si>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</si>
  <si>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</si>
  <si>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</si>
  <si>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</si>
  <si>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</si>
  <si>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</si>
  <si>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</si>
  <si>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</si>
  <si>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</si>
  <si>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</si>
  <si>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</si>
  <si>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</si>
  <si>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</si>
  <si>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</si>
  <si>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</si>
  <si>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</si>
  <si>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</si>
  <si>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</si>
  <si>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</si>
  <si>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</si>
  <si>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</si>
  <si>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</si>
  <si>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</si>
  <si>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</si>
  <si>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</si>
  <si>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</si>
  <si>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</si>
  <si>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</si>
  <si>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</si>
  <si>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</si>
  <si>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</si>
  <si>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</si>
  <si>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</si>
  <si>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</si>
  <si>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</si>
  <si>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</si>
  <si>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</si>
  <si>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</si>
  <si>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</si>
  <si>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</si>
  <si>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</si>
  <si>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</si>
  <si>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</si>
  <si>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</si>
  <si>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</si>
  <si>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</si>
  <si>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</si>
  <si>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</si>
  <si>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</si>
  <si>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</si>
  <si>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</si>
  <si>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</si>
  <si>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</si>
  <si>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</si>
  <si>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</si>
  <si>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</si>
  <si>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</si>
  <si>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</si>
  <si>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</si>
  <si>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</si>
  <si>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</si>
  <si>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</si>
  <si>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</si>
  <si>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</si>
  <si>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</si>
  <si>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</si>
  <si>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</si>
  <si>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</si>
  <si>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</si>
  <si>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</si>
  <si>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</si>
  <si>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</si>
  <si>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</si>
  <si>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</si>
  <si>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</si>
  <si>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</si>
  <si>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</si>
  <si>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</si>
  <si>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</si>
  <si>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</si>
  <si>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</si>
  <si>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</si>
  <si>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</si>
  <si>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</si>
  <si>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</si>
  <si>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</si>
  <si>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</si>
  <si>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</si>
  <si>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</si>
  <si>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</si>
  <si>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</si>
  <si>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</si>
  <si>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</si>
  <si>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</si>
  <si>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</si>
  <si>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</si>
  <si>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</si>
  <si>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</si>
  <si>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</si>
  <si>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</si>
  <si>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</si>
  <si>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</si>
  <si>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</si>
  <si>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</si>
  <si>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</si>
  <si>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</si>
  <si>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</si>
  <si>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</si>
  <si>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</si>
  <si>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</si>
  <si>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</si>
  <si>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</si>
  <si>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</si>
  <si>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</si>
  <si>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</si>
  <si>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</si>
  <si>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</si>
  <si>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</si>
  <si>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</si>
  <si>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</si>
  <si>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</si>
  <si>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</si>
  <si>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</si>
  <si>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</si>
  <si>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</si>
  <si>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</si>
  <si>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</si>
  <si>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</si>
  <si>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</si>
  <si>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</si>
  <si>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</si>
  <si>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</si>
  <si>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</si>
  <si>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</si>
  <si>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</si>
  <si>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</si>
  <si>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</si>
  <si>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</si>
  <si>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</si>
  <si>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</si>
  <si>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</si>
  <si>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</si>
  <si>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</si>
  <si>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</si>
  <si>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</si>
  <si>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</si>
  <si>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</si>
  <si>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</si>
  <si>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</si>
  <si>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</si>
  <si>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</si>
  <si>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</si>
  <si>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</si>
  <si>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</si>
  <si>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</si>
  <si>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</si>
  <si>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</si>
  <si>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</si>
  <si>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</si>
  <si>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</si>
  <si>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</si>
  <si>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</si>
  <si>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</si>
  <si>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</si>
  <si>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</si>
  <si>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</si>
  <si>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</si>
  <si>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</si>
  <si>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</si>
  <si>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</si>
  <si>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</si>
  <si>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</si>
  <si>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</si>
  <si>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</si>
  <si>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</si>
  <si>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</si>
  <si>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</si>
  <si>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</si>
  <si>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</si>
  <si>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</si>
  <si>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</si>
  <si>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</si>
  <si>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</si>
  <si>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</si>
  <si>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</si>
  <si>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</si>
  <si>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</si>
  <si>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</si>
  <si>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</si>
  <si>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</si>
  <si>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</si>
  <si>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</si>
  <si>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</si>
  <si>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</si>
  <si>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</si>
  <si>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</si>
  <si>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</si>
  <si>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</si>
  <si>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</si>
  <si>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</si>
  <si>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</si>
  <si>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</si>
  <si>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</si>
  <si>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</si>
  <si>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</si>
  <si>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</si>
  <si>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</si>
  <si>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</si>
  <si>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</si>
  <si>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</si>
  <si>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</si>
  <si>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</si>
  <si>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</si>
  <si>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</si>
  <si>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</si>
  <si>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</si>
  <si>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</si>
  <si>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</si>
  <si>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</si>
  <si>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</si>
  <si>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</si>
  <si>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</si>
  <si>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</si>
  <si>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</si>
  <si>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</si>
  <si>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</si>
  <si>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</si>
  <si>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</si>
  <si>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</si>
  <si>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</si>
  <si>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</si>
  <si>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</si>
  <si>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</si>
  <si>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</si>
  <si>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</si>
  <si>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</si>
  <si>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</si>
  <si>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</si>
  <si>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</si>
  <si>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</si>
  <si>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</si>
  <si>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</si>
  <si>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</si>
  <si>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</si>
  <si>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</si>
  <si>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</si>
  <si>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</si>
  <si>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</si>
  <si>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</si>
  <si>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</si>
  <si>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</si>
  <si>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</si>
  <si>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</si>
  <si>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</si>
  <si>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</si>
  <si>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</si>
  <si>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</si>
  <si>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</si>
  <si>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</si>
  <si>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</si>
  <si>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</si>
  <si>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</si>
  <si>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</si>
  <si>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</si>
  <si>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</si>
  <si>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</si>
  <si>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</si>
  <si>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</si>
  <si>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</si>
  <si>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</si>
  <si>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</si>
  <si>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</si>
  <si>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</si>
  <si>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</si>
  <si>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</si>
  <si>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</si>
  <si>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</si>
  <si>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</si>
  <si>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</si>
  <si>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</si>
  <si>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</si>
  <si>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</si>
  <si>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</si>
  <si>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</si>
  <si>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</si>
  <si>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</si>
  <si>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</si>
  <si>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</si>
  <si>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</si>
  <si>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</si>
  <si>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</si>
  <si>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</si>
  <si>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</si>
  <si>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</si>
  <si>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</si>
  <si>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</si>
  <si>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</si>
  <si>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</si>
  <si>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</si>
  <si>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</si>
  <si>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</si>
  <si>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</si>
  <si>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</si>
  <si>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</si>
  <si>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</si>
  <si>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</si>
  <si>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</si>
  <si>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</si>
  <si>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</si>
  <si>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</si>
  <si>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</si>
  <si>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</si>
  <si>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</si>
  <si>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</si>
  <si>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</si>
  <si>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</si>
  <si>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</si>
  <si>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</si>
  <si>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</si>
  <si>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</si>
  <si>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</si>
  <si>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</si>
  <si>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</si>
  <si>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</si>
  <si>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</si>
  <si>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</si>
  <si>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</si>
  <si>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</si>
  <si>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</si>
  <si>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</si>
  <si>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</si>
  <si>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</si>
  <si>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</si>
  <si>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</si>
  <si>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</si>
  <si>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</si>
  <si>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</si>
  <si>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</si>
  <si>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</si>
  <si>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</si>
  <si>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</si>
  <si>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</si>
  <si>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</si>
  <si>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</si>
  <si>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</si>
  <si>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</si>
  <si>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</si>
  <si>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</si>
  <si>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</si>
  <si>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</si>
  <si>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</si>
  <si>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</si>
  <si>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</si>
  <si>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</si>
  <si>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</si>
  <si>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</si>
  <si>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</si>
  <si>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</si>
  <si>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</si>
  <si>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</si>
  <si>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</si>
  <si>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</si>
  <si>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</si>
  <si>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</si>
  <si>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</si>
  <si>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</si>
  <si>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</si>
  <si>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</si>
  <si>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</si>
  <si>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</si>
  <si>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</si>
  <si>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</si>
  <si>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</si>
  <si>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</si>
  <si>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</si>
  <si>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</si>
  <si>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</si>
  <si>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</si>
  <si>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</si>
  <si>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</si>
  <si>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</si>
  <si>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</si>
  <si>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</si>
  <si>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</si>
  <si>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</si>
  <si>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</si>
  <si>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</si>
  <si>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</si>
  <si>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</si>
  <si>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</si>
  <si>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</si>
  <si>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</si>
  <si>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</si>
  <si>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</si>
  <si>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</si>
  <si>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</si>
  <si>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</si>
  <si>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</si>
  <si>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</si>
  <si>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</si>
  <si>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</si>
  <si>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</si>
  <si>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</si>
  <si>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</si>
  <si>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</si>
  <si>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</si>
  <si>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</si>
  <si>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</si>
  <si>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</si>
  <si>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</si>
  <si>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</si>
  <si>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</si>
  <si>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</si>
  <si>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</si>
  <si>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</si>
  <si>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</si>
  <si>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</si>
  <si>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</si>
  <si>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</si>
  <si>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</si>
  <si>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</si>
  <si>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</si>
  <si>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</si>
  <si>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</si>
  <si>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</si>
  <si>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</si>
  <si>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</si>
  <si>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</si>
  <si>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</si>
  <si>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</si>
  <si>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</si>
  <si>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</si>
  <si>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</si>
  <si>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</si>
  <si>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</si>
  <si>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</si>
  <si>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</si>
  <si>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</si>
  <si>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</si>
  <si>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</si>
  <si>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</si>
  <si>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</si>
  <si>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</si>
  <si>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</si>
  <si>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</si>
  <si>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</si>
  <si>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</si>
  <si>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</si>
  <si>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</si>
  <si>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</si>
  <si>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</si>
  <si>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</si>
  <si>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</si>
  <si>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</si>
  <si>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</si>
  <si>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</si>
  <si>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</si>
  <si>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</si>
  <si>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</si>
  <si>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</si>
  <si>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</si>
  <si>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</si>
  <si>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</si>
  <si>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</si>
  <si>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</si>
  <si>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</si>
  <si>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</si>
  <si>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</si>
  <si>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</si>
  <si>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</si>
  <si>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</si>
  <si>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</si>
  <si>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</si>
  <si>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</si>
  <si>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</si>
  <si>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</si>
  <si>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</si>
  <si>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</si>
  <si>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</si>
  <si>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</si>
  <si>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</si>
  <si>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</si>
  <si>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</si>
  <si>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</si>
  <si>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</si>
  <si>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</si>
  <si>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</si>
  <si>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</si>
  <si>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</si>
  <si>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</si>
  <si>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</si>
  <si>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</si>
  <si>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</si>
  <si>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</si>
  <si>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</si>
  <si>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</si>
  <si>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</si>
  <si>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</si>
  <si>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</si>
  <si>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</si>
  <si>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</si>
  <si>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</si>
  <si>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</si>
  <si>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</si>
  <si>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</si>
  <si>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</si>
  <si>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</si>
  <si>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</si>
  <si>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</si>
  <si>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</si>
  <si>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</si>
  <si>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</si>
  <si>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</si>
  <si>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</si>
  <si>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</si>
  <si>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</si>
  <si>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</si>
  <si>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</si>
  <si>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</si>
  <si>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</si>
  <si>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</si>
  <si>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</si>
  <si>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</si>
  <si>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</si>
  <si>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</si>
  <si>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</si>
  <si>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</si>
  <si>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</si>
  <si>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</si>
  <si>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</si>
  <si>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</si>
  <si>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</si>
  <si>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</si>
  <si>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</si>
  <si>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</si>
  <si>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</si>
  <si>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</si>
  <si>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</si>
  <si>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</si>
  <si>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</si>
  <si>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</si>
  <si>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</si>
  <si>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</si>
  <si>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</si>
  <si>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</si>
  <si>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</si>
  <si>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</si>
  <si>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</si>
  <si>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</si>
  <si>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</si>
  <si>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</si>
  <si>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</si>
  <si>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</si>
  <si>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</si>
  <si>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</si>
  <si>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</si>
  <si>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</si>
  <si>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</si>
  <si>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</si>
  <si>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</si>
  <si>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</si>
  <si>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</si>
  <si>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</si>
  <si>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</si>
  <si>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</si>
  <si>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</si>
  <si>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</si>
  <si>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</si>
  <si>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</si>
  <si>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</si>
  <si>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</si>
  <si>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</si>
  <si>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</si>
  <si>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</si>
  <si>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</si>
  <si>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</si>
  <si>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</si>
  <si>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</si>
  <si>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</si>
  <si>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</si>
  <si>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</si>
  <si>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</si>
  <si>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</si>
  <si>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</si>
  <si>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</si>
  <si>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</si>
  <si>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</si>
  <si>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</si>
  <si>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</si>
  <si>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</si>
  <si>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</si>
  <si>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</si>
  <si>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</si>
  <si>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</si>
  <si>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</si>
  <si>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</si>
  <si>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</si>
  <si>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</si>
  <si>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</si>
  <si>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</si>
  <si>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</si>
  <si>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</si>
  <si>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</si>
  <si>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</si>
  <si>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</si>
  <si>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</si>
  <si>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</si>
  <si>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</si>
  <si>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</si>
  <si>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</si>
  <si>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</si>
  <si>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</si>
  <si>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</si>
  <si>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</si>
  <si>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</si>
  <si>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</si>
  <si>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</si>
  <si>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</si>
  <si>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</si>
  <si>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</si>
  <si>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</si>
  <si>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</si>
  <si>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</si>
  <si>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</si>
  <si>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</si>
  <si>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</si>
  <si>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</si>
  <si>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</si>
  <si>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</si>
  <si>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</si>
  <si>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</si>
  <si>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</si>
  <si>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</si>
  <si>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</si>
  <si>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</si>
  <si>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</si>
  <si>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</si>
  <si>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</si>
  <si>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</si>
  <si>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</si>
  <si>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</si>
  <si>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</si>
  <si>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</si>
  <si>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</si>
  <si>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</si>
  <si>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</si>
  <si>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</si>
  <si>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</si>
  <si>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</si>
  <si>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</si>
  <si>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</si>
  <si>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</si>
  <si>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</si>
  <si>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</si>
  <si>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</si>
  <si>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</si>
  <si>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</si>
  <si>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</si>
  <si>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</si>
  <si>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</si>
  <si>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</si>
  <si>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</si>
  <si>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</si>
  <si>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</si>
  <si>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</si>
  <si>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</si>
  <si>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</si>
  <si>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</si>
  <si>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</si>
  <si>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</si>
  <si>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</si>
  <si>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</si>
  <si>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</si>
  <si>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</si>
  <si>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</si>
  <si>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</si>
  <si>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</si>
  <si>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</si>
  <si>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</si>
  <si>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</si>
  <si>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</si>
  <si>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</si>
  <si>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</si>
  <si>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</si>
  <si>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</si>
  <si>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</si>
  <si>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</si>
  <si>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</si>
  <si>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</si>
  <si>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</si>
  <si>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</si>
  <si>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</si>
  <si>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</si>
  <si>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</si>
  <si>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</si>
  <si>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</si>
  <si>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</si>
  <si>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</si>
  <si>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</si>
  <si>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</si>
  <si>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</si>
  <si>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</si>
  <si>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</si>
  <si>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</si>
  <si>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</si>
  <si>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</si>
  <si>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</si>
  <si>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</si>
  <si>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</si>
  <si>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</si>
  <si>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</si>
  <si>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</si>
  <si>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</si>
  <si>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</si>
  <si>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</si>
  <si>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</si>
  <si>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</si>
  <si>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</si>
  <si>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</si>
  <si>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</si>
  <si>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</si>
  <si>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</si>
  <si>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</si>
  <si>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</si>
  <si>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</si>
  <si>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</si>
  <si>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</si>
  <si>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</si>
  <si>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</si>
  <si>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</si>
  <si>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</si>
  <si>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</si>
  <si>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</si>
  <si>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</si>
  <si>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</si>
  <si>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</si>
  <si>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</si>
  <si>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</si>
  <si>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</si>
  <si>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</si>
  <si>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</si>
  <si>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</si>
  <si>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</si>
  <si>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</si>
  <si>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</si>
  <si>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</si>
  <si>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</si>
  <si>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</si>
  <si>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</si>
  <si>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</si>
  <si>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</si>
  <si>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</si>
  <si>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</si>
  <si>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</si>
  <si>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</si>
  <si>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</si>
  <si>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</si>
  <si>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</si>
  <si>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</si>
  <si>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</si>
  <si>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</si>
  <si>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</si>
  <si>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</si>
  <si>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</si>
  <si>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</si>
  <si>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</si>
  <si>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</si>
  <si>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</si>
  <si>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</si>
  <si>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</si>
  <si>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</si>
  <si>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</si>
  <si>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</si>
  <si>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</si>
  <si>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</si>
  <si>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</si>
  <si>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</si>
  <si>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</si>
  <si>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</si>
  <si>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</si>
  <si>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</si>
  <si>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</si>
  <si>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</si>
  <si>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</si>
  <si>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</si>
  <si>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</si>
  <si>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</si>
  <si>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</si>
  <si>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</si>
  <si>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</si>
  <si>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</si>
  <si>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</si>
  <si>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</si>
  <si>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</si>
  <si>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</si>
  <si>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</si>
  <si>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</si>
  <si>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</si>
  <si>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</si>
  <si>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</si>
  <si>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</si>
  <si>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</si>
  <si>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</si>
  <si>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</si>
  <si>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</si>
  <si>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</si>
  <si>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</si>
  <si>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</si>
  <si>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</si>
  <si>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</si>
  <si>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</si>
  <si>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</si>
  <si>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</si>
  <si>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</si>
  <si>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</si>
  <si>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</si>
  <si>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</si>
  <si>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</si>
  <si>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</si>
  <si>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</si>
  <si>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</si>
  <si>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</si>
  <si>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</si>
  <si>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</si>
  <si>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</si>
  <si>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</si>
  <si>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</si>
  <si>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</si>
  <si>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</si>
  <si>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</si>
  <si>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</si>
  <si>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</si>
  <si>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</si>
  <si>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</si>
  <si>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</si>
  <si>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</si>
  <si>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</si>
  <si>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</si>
  <si>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</si>
  <si>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</si>
  <si>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</si>
  <si>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</si>
  <si>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</si>
  <si>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</si>
  <si>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</si>
  <si>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</si>
  <si>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</si>
  <si>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</si>
  <si>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</si>
  <si>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</si>
  <si>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</si>
  <si>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</si>
  <si>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</si>
  <si>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</si>
  <si>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</si>
  <si>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</si>
  <si>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</si>
  <si>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</si>
  <si>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</si>
  <si>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</si>
  <si>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</si>
  <si>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</si>
  <si>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</si>
  <si>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</si>
  <si>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</si>
  <si>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</si>
  <si>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</si>
  <si>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</si>
  <si>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</si>
  <si>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</si>
  <si>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</si>
  <si>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</si>
  <si>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</si>
  <si>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</si>
  <si>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</si>
  <si>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</si>
  <si>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</si>
  <si>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</si>
  <si>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</si>
  <si>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</si>
  <si>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</si>
  <si>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</si>
  <si>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</si>
  <si>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</si>
  <si>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</si>
  <si>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</si>
  <si>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</si>
  <si>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</si>
  <si>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</si>
  <si>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</si>
  <si>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</si>
  <si>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</si>
  <si>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</si>
  <si>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</si>
  <si>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</si>
  <si>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</si>
  <si>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</si>
  <si>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</si>
  <si>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</si>
  <si>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</si>
  <si>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</si>
  <si>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</si>
  <si>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</si>
  <si>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</si>
  <si>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</si>
  <si>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</si>
  <si>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</si>
  <si>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</si>
  <si>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</si>
  <si>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</si>
  <si>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</si>
  <si>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</si>
  <si>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</si>
  <si>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</si>
  <si>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</si>
  <si>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</si>
  <si>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</si>
  <si>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</si>
  <si>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</si>
  <si>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</si>
  <si>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</si>
  <si>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</si>
  <si>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</si>
  <si>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</si>
  <si>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</si>
  <si>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</si>
  <si>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</si>
  <si>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</si>
  <si>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</si>
  <si>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</si>
  <si>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</si>
  <si>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</si>
  <si>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</si>
  <si>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</si>
  <si>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</si>
  <si>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</si>
  <si>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</si>
  <si>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</si>
  <si>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</si>
  <si>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</si>
  <si>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</si>
  <si>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</si>
  <si>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</si>
  <si>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</si>
  <si>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</si>
  <si>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</si>
  <si>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</si>
  <si>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</si>
  <si>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</si>
  <si>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</si>
  <si>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</si>
  <si>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</si>
  <si>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</si>
  <si>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</si>
  <si>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</si>
  <si>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</si>
  <si>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</si>
  <si>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</si>
  <si>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</si>
  <si>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</si>
  <si>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</si>
  <si>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</si>
  <si>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</si>
  <si>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</si>
  <si>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</si>
  <si>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</si>
  <si>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</si>
  <si>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</si>
  <si>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</si>
  <si>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</si>
  <si>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</si>
  <si>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</si>
  <si>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</si>
  <si>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</si>
  <si>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</si>
  <si>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</si>
  <si>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</si>
  <si>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</si>
  <si>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</si>
  <si>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</si>
  <si>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</si>
  <si>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</si>
  <si>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</si>
  <si>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</si>
  <si>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</si>
  <si>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</si>
  <si>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</si>
  <si>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</si>
  <si>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</si>
  <si>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</si>
  <si>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</si>
  <si>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</si>
  <si>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</si>
  <si>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</si>
  <si>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</si>
  <si>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</si>
  <si>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</si>
  <si>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</si>
  <si>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</si>
  <si>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</si>
  <si>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</si>
  <si>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</si>
  <si>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</si>
  <si>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</si>
  <si>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</si>
  <si>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</si>
  <si>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</si>
  <si>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</si>
  <si>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</si>
  <si>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</si>
  <si>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</si>
  <si>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</si>
  <si>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</si>
  <si>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</si>
  <si>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</si>
  <si>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</si>
  <si>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</si>
  <si>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</si>
  <si>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</si>
  <si>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</si>
  <si>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</si>
  <si>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</si>
  <si>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</si>
  <si>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</si>
  <si>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</si>
  <si>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</si>
  <si>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</si>
  <si>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</si>
  <si>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</si>
  <si>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</si>
  <si>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</si>
  <si>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</si>
  <si>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</si>
  <si>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</si>
  <si>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</si>
  <si>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</si>
  <si>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</si>
  <si>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</si>
  <si>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</si>
  <si>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</si>
  <si>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</si>
  <si>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</si>
  <si>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</si>
  <si>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</si>
  <si>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</si>
  <si>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</si>
  <si>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</si>
  <si>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</si>
  <si>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</si>
  <si>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</si>
  <si>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</si>
  <si>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</si>
  <si>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</si>
  <si>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</si>
  <si>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</si>
  <si>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</si>
  <si>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</si>
  <si>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</si>
  <si>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</si>
  <si>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</si>
  <si>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</si>
  <si>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</si>
  <si>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</si>
  <si>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</si>
  <si>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</si>
  <si>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</si>
  <si>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</si>
  <si>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</si>
  <si>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</si>
  <si>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</si>
  <si>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</si>
  <si>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</si>
  <si>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</si>
  <si>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</si>
  <si>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</si>
  <si>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</si>
  <si>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</si>
  <si>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</si>
  <si>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</si>
  <si>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</si>
  <si>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</si>
  <si>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</si>
  <si>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</si>
  <si>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</si>
  <si>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</si>
  <si>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</si>
  <si>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</si>
  <si>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</si>
  <si>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</si>
  <si>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</si>
  <si>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</si>
  <si>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</si>
  <si>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</si>
  <si>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</si>
  <si>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</si>
  <si>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</si>
  <si>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</si>
  <si>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</si>
  <si>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</si>
  <si>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</si>
  <si>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</si>
  <si>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</si>
  <si>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</si>
  <si>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</si>
  <si>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</si>
  <si>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</si>
  <si>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</si>
  <si>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</si>
  <si>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</si>
  <si>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</si>
  <si>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</si>
  <si>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</si>
  <si>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</si>
  <si>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</si>
  <si>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</si>
  <si>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</si>
  <si>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</si>
  <si>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</si>
  <si>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</si>
  <si>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</si>
  <si>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</si>
  <si>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</si>
  <si>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</si>
  <si>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</si>
  <si>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</si>
  <si>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</si>
  <si>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</si>
  <si>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</si>
  <si>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</si>
  <si>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</si>
  <si>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</si>
  <si>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</si>
  <si>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</si>
  <si>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</si>
  <si>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</si>
  <si>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</si>
  <si>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</si>
  <si>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</si>
  <si>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</si>
  <si>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</si>
  <si>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</si>
  <si>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</si>
  <si>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</si>
  <si>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</si>
  <si>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</si>
  <si>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</si>
  <si>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</si>
  <si>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</si>
  <si>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</si>
  <si>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</si>
  <si>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</si>
  <si>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</si>
  <si>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</si>
  <si>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</si>
  <si>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</si>
  <si>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</si>
  <si>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</si>
  <si>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</si>
  <si>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</si>
  <si>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</si>
  <si>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</si>
  <si>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</si>
  <si>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</si>
  <si>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</si>
  <si>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</si>
  <si>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</si>
  <si>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</si>
  <si>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</si>
  <si>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</si>
  <si>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</si>
  <si>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</si>
  <si>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</si>
  <si>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</si>
  <si>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</si>
  <si>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</si>
  <si>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</si>
  <si>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</si>
  <si>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</si>
  <si>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</si>
  <si>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</si>
  <si>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</si>
  <si>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</si>
  <si>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</si>
  <si>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</si>
  <si>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</si>
  <si>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</si>
  <si>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</si>
  <si>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</si>
  <si>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</si>
  <si>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</si>
  <si>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</si>
  <si>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</si>
  <si>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</si>
  <si>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</si>
  <si>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</si>
  <si>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</si>
  <si>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</si>
  <si>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</si>
  <si>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</si>
  <si>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</si>
  <si>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</si>
  <si>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</si>
  <si>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</si>
  <si>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</si>
  <si>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</si>
  <si>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</si>
  <si>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</si>
  <si>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</si>
  <si>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</si>
  <si>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</si>
  <si>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</si>
  <si>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</si>
  <si>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</si>
  <si>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</si>
  <si>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</si>
  <si>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</si>
  <si>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</si>
  <si>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</si>
  <si>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</si>
  <si>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</si>
  <si>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</si>
  <si>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</si>
  <si>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</si>
  <si>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</si>
  <si>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</si>
  <si>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</si>
  <si>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</si>
  <si>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</si>
  <si>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</si>
  <si>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</si>
  <si>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</si>
  <si>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</si>
  <si>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</si>
  <si>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</si>
  <si>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</si>
  <si>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</si>
  <si>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</si>
  <si>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</si>
  <si>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</si>
  <si>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</si>
  <si>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</si>
  <si>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</si>
  <si>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</si>
  <si>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</si>
  <si>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</si>
  <si>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</si>
  <si>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</si>
  <si>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</si>
  <si>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</si>
  <si>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</si>
  <si>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</si>
  <si>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</si>
  <si>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</si>
  <si>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</si>
  <si>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</si>
  <si>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</si>
  <si>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</si>
  <si>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</si>
  <si>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</si>
  <si>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</si>
  <si>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</si>
  <si>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</si>
  <si>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</si>
  <si>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</si>
  <si>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</si>
  <si>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</si>
  <si>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</si>
  <si>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</si>
  <si>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</si>
  <si>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</si>
  <si>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</si>
  <si>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</si>
  <si>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</si>
  <si>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</si>
  <si>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</si>
  <si>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</si>
  <si>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</si>
  <si>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</si>
  <si>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</si>
  <si>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</si>
  <si>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</si>
  <si>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</si>
  <si>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</si>
  <si>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</si>
  <si>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</si>
  <si>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</si>
  <si>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</si>
  <si>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</si>
  <si>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</si>
  <si>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</si>
  <si>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</si>
  <si>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</si>
  <si>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</si>
  <si>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</si>
  <si>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</si>
  <si>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</si>
  <si>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</si>
  <si>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</si>
  <si>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</si>
  <si>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</si>
  <si>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</si>
  <si>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</si>
  <si>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</si>
  <si>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</si>
  <si>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</si>
  <si>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</si>
  <si>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</si>
  <si>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</si>
  <si>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</si>
  <si>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</si>
  <si>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</si>
  <si>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</si>
  <si>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</si>
  <si>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</si>
  <si>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</si>
  <si>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</si>
  <si>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</si>
  <si>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</si>
  <si>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</si>
  <si>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</si>
  <si>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</si>
  <si>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</si>
  <si>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</si>
  <si>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</si>
  <si>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</si>
  <si>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</si>
  <si>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</si>
  <si>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</si>
  <si>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</si>
  <si>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</si>
  <si>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</si>
  <si>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</si>
  <si>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</si>
  <si>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</si>
  <si>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</si>
  <si>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</si>
  <si>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</si>
  <si>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</si>
  <si>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</si>
  <si>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</si>
  <si>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</si>
  <si>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</si>
  <si>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</si>
  <si>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</si>
  <si>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</si>
  <si>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</si>
  <si>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</si>
  <si>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</si>
  <si>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</si>
  <si>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</si>
  <si>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</si>
  <si>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</si>
  <si>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</si>
  <si>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</si>
  <si>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</si>
  <si>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</si>
  <si>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</si>
  <si>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</si>
  <si>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</si>
  <si>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</si>
  <si>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</si>
  <si>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</si>
  <si>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</si>
  <si>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</si>
  <si>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</si>
  <si>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</si>
  <si>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</si>
  <si>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</si>
  <si>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</si>
  <si>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</si>
  <si>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</si>
  <si>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</si>
  <si>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</si>
  <si>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</si>
  <si>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</si>
  <si>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</si>
  <si>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</si>
  <si>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</si>
  <si>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</si>
  <si>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</si>
  <si>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</si>
  <si>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</si>
  <si>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</si>
  <si>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</si>
  <si>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</si>
  <si>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</si>
  <si>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</si>
  <si>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</si>
  <si>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</si>
  <si>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</si>
  <si>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</si>
  <si>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</si>
  <si>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</si>
  <si>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</si>
  <si>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</si>
  <si>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</si>
  <si>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</si>
  <si>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</si>
  <si>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</si>
  <si>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</si>
  <si>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</si>
  <si>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</si>
  <si>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</si>
  <si>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</si>
  <si>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</si>
  <si>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</si>
  <si>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</si>
  <si>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</si>
  <si>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</si>
  <si>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</si>
  <si>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</si>
  <si>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</si>
  <si>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</si>
  <si>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</si>
  <si>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</si>
  <si>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</si>
  <si>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</si>
  <si>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</si>
  <si>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</si>
  <si>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</si>
  <si>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</si>
  <si>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</si>
  <si>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</si>
  <si>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</si>
  <si>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</si>
  <si>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</si>
  <si>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</si>
  <si>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</si>
  <si>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</si>
  <si>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</si>
  <si>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</si>
  <si>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</si>
  <si>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</si>
  <si>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</si>
  <si>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</si>
  <si>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</si>
  <si>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</si>
  <si>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</si>
  <si>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</si>
  <si>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</si>
  <si>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</si>
  <si>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</si>
  <si>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</si>
  <si>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</si>
  <si>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</si>
  <si>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</si>
  <si>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</si>
  <si>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</si>
  <si>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</si>
  <si>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</si>
  <si>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</si>
  <si>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</si>
  <si>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</si>
  <si>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</si>
  <si>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</si>
  <si>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</si>
  <si>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</si>
  <si>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</si>
  <si>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</si>
  <si>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</si>
  <si>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</si>
  <si>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</si>
  <si>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</si>
  <si>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</si>
  <si>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</si>
  <si>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</si>
  <si>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</si>
  <si>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</si>
  <si>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</si>
  <si>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</si>
  <si>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</si>
  <si>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</si>
  <si>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</si>
  <si>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</si>
  <si>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</si>
  <si>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</si>
  <si>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</si>
  <si>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</si>
  <si>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</si>
  <si>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</si>
  <si>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</si>
  <si>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</si>
  <si>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</si>
  <si>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</si>
  <si>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</si>
  <si>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</si>
  <si>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</si>
  <si>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</si>
  <si>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</si>
  <si>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</si>
  <si>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</si>
  <si>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</si>
  <si>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</si>
  <si>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</si>
  <si>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</si>
  <si>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</si>
  <si>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</si>
  <si>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</si>
  <si>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</si>
  <si>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</si>
  <si>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</si>
  <si>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</si>
  <si>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</si>
  <si>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</si>
  <si>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</si>
  <si>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</si>
  <si>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</si>
  <si>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</si>
  <si>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</si>
  <si>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</si>
  <si>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</si>
  <si>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</si>
  <si>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</si>
  <si>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</si>
  <si>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</si>
  <si>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</si>
  <si>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</si>
  <si>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</si>
  <si>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</si>
  <si>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</si>
  <si>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</si>
  <si>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</si>
  <si>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</si>
  <si>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</si>
  <si>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</si>
  <si>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</si>
  <si>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</si>
  <si>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</si>
  <si>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</si>
  <si>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</si>
  <si>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</si>
  <si>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</si>
  <si>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</si>
  <si>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</si>
  <si>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</si>
  <si>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</si>
  <si>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</si>
  <si>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</si>
  <si>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</si>
  <si>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</si>
  <si>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</si>
  <si>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</si>
  <si>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</si>
  <si>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</si>
  <si>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</si>
  <si>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</si>
  <si>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</si>
  <si>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</si>
  <si>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</si>
  <si>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</si>
  <si>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</si>
  <si>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</si>
  <si>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</si>
  <si>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</si>
  <si>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</si>
  <si>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</si>
  <si>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</si>
  <si>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</si>
  <si>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</si>
  <si>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</si>
  <si>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</si>
  <si>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</si>
  <si>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</si>
  <si>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</si>
  <si>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</si>
  <si>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</si>
  <si>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</si>
  <si>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</si>
  <si>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</si>
  <si>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</si>
  <si>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</si>
  <si>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</si>
  <si>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</si>
  <si>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</si>
  <si>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</si>
  <si>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</si>
  <si>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</si>
  <si>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</si>
  <si>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</si>
  <si>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</si>
  <si>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</si>
  <si>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</si>
  <si>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</si>
  <si>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</si>
  <si>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</si>
  <si>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</si>
  <si>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</si>
  <si>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</si>
  <si>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</si>
  <si>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</si>
  <si>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</si>
  <si>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</si>
  <si>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</si>
  <si>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</si>
  <si>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</si>
  <si>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</si>
  <si>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</si>
  <si>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</si>
  <si>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</si>
  <si>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</si>
  <si>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</si>
  <si>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</si>
  <si>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</si>
  <si>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</si>
  <si>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</si>
  <si>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</si>
  <si>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</si>
  <si>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</si>
  <si>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</si>
  <si>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</si>
  <si>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</si>
  <si>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</si>
  <si>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</si>
  <si>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</si>
  <si>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</si>
  <si>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</si>
  <si>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</si>
  <si>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</si>
  <si>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</si>
  <si>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</si>
  <si>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</si>
  <si>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</si>
  <si>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</si>
  <si>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</si>
  <si>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</si>
  <si>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</si>
  <si>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</si>
  <si>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</si>
  <si>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</si>
  <si>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</si>
  <si>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</si>
  <si>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</si>
  <si>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</si>
  <si>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</si>
  <si>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</si>
  <si>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</si>
  <si>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</si>
  <si>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</si>
  <si>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</si>
  <si>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</si>
  <si>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</si>
  <si>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</si>
  <si>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</si>
  <si>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</si>
  <si>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</si>
  <si>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</si>
  <si>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</si>
  <si>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</si>
  <si>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</si>
  <si>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</si>
  <si>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</si>
  <si>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</si>
  <si>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</si>
  <si>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</si>
  <si>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</si>
  <si>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</si>
  <si>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</si>
  <si>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</si>
  <si>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</si>
  <si>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</si>
  <si>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</si>
  <si>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</si>
  <si>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</si>
  <si>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</si>
  <si>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</si>
  <si>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</si>
  <si>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</si>
  <si>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</si>
  <si>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</si>
  <si>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</si>
  <si>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</si>
  <si>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</si>
  <si>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</si>
  <si>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</si>
  <si>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</si>
  <si>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</si>
  <si>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</si>
  <si>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</si>
  <si>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</si>
  <si>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</si>
  <si>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</si>
  <si>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</si>
  <si>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</si>
  <si>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</si>
  <si>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</si>
  <si>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</si>
  <si>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</si>
  <si>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</si>
  <si>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</si>
  <si>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</si>
  <si>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</si>
  <si>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</si>
  <si>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</si>
  <si>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</si>
  <si>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</si>
  <si>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</si>
  <si>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</si>
  <si>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</si>
  <si>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</si>
  <si>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</si>
  <si>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</si>
  <si>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</si>
  <si>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</si>
  <si>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</si>
  <si>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</si>
  <si>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</si>
  <si>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</si>
  <si>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</si>
  <si>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</si>
  <si>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</si>
  <si>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</si>
  <si>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</si>
  <si>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</si>
  <si>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</si>
  <si>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</si>
  <si>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</si>
  <si>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</si>
  <si>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</si>
  <si>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</si>
  <si>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</si>
  <si>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</si>
  <si>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</si>
  <si>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</si>
  <si>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</si>
  <si>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</si>
  <si>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</si>
  <si>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</si>
  <si>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</si>
  <si>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</si>
  <si>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</si>
  <si>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</si>
  <si>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</si>
  <si>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</si>
  <si>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</si>
  <si>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</si>
  <si>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</si>
  <si>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</si>
  <si>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</si>
  <si>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</si>
  <si>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</si>
  <si>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</si>
  <si>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</si>
  <si>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</si>
  <si>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</si>
  <si>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</si>
  <si>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</si>
  <si>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</si>
  <si>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</si>
  <si>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</si>
  <si>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</si>
  <si>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</si>
  <si>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</si>
  <si>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</si>
  <si>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</si>
  <si>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</si>
  <si>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</si>
  <si>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</si>
  <si>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</si>
  <si>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</si>
  <si>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</si>
  <si>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</si>
  <si>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</si>
  <si>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</si>
  <si>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</si>
  <si>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</si>
  <si>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</si>
  <si>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</si>
  <si>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</si>
  <si>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</si>
  <si>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</si>
  <si>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</si>
  <si>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</si>
  <si>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</si>
  <si>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</si>
  <si>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</si>
  <si>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</si>
  <si>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</si>
  <si>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</si>
  <si>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</si>
  <si>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</si>
  <si>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</si>
  <si>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</si>
  <si>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</si>
  <si>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</si>
  <si>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</si>
  <si>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</si>
  <si>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</si>
  <si>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</si>
  <si>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</si>
  <si>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</si>
  <si>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</si>
  <si>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</si>
  <si>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</si>
  <si>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</si>
  <si>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</si>
  <si>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</si>
  <si>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</si>
  <si>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</si>
  <si>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</si>
  <si>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</si>
  <si>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</si>
  <si>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</si>
  <si>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</si>
  <si>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</si>
  <si>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</si>
  <si>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</si>
  <si>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</si>
  <si>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</si>
  <si>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</si>
  <si>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</si>
  <si>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</si>
  <si>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</si>
  <si>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</si>
  <si>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</si>
  <si>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</si>
  <si>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</si>
  <si>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</si>
  <si>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</si>
  <si>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</si>
  <si>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</si>
  <si>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</si>
  <si>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</si>
  <si>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</si>
  <si>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</si>
  <si>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</si>
  <si>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</si>
  <si>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</si>
  <si>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</si>
  <si>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</si>
  <si>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</si>
  <si>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</si>
  <si>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</si>
  <si>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</si>
  <si>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</si>
  <si>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</si>
  <si>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</si>
  <si>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</si>
  <si>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</si>
  <si>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</si>
  <si>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</si>
  <si>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</si>
  <si>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</si>
  <si>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</si>
  <si>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</si>
  <si>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</si>
  <si>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</si>
  <si>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</si>
  <si>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</si>
  <si>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</si>
  <si>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</si>
  <si>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</si>
  <si>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</si>
  <si>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</si>
  <si>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</si>
  <si>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</si>
  <si>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</si>
  <si>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</si>
  <si>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</si>
  <si>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</si>
  <si>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</si>
  <si>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</si>
  <si>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</si>
  <si>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</si>
  <si>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</si>
  <si>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</si>
  <si>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</si>
  <si>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</si>
  <si>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</si>
  <si>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</si>
  <si>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</si>
  <si>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</si>
  <si>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</si>
  <si>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</si>
  <si>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</si>
  <si>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</si>
  <si>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</si>
  <si>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</si>
  <si>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</si>
  <si>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</si>
  <si>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</si>
  <si>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</si>
  <si>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</si>
  <si>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</si>
  <si>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</si>
  <si>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</si>
  <si>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</si>
  <si>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</si>
  <si>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</si>
  <si>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</si>
  <si>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</si>
  <si>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</si>
  <si>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</si>
  <si>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</si>
  <si>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</si>
  <si>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</si>
  <si>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</si>
  <si>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</si>
  <si>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</si>
  <si>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</si>
  <si>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</si>
  <si>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</si>
  <si>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</si>
  <si>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</si>
  <si>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</si>
  <si>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</si>
  <si>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</si>
  <si>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</si>
  <si>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</si>
  <si>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</si>
  <si>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</si>
  <si>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</si>
  <si>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</si>
  <si>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</si>
  <si>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</si>
  <si>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</si>
  <si>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</si>
  <si>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</si>
  <si>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</si>
  <si>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</si>
  <si>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</si>
  <si>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</si>
  <si>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</si>
  <si>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</si>
  <si>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</si>
  <si>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</si>
  <si>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</si>
  <si>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</si>
  <si>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</si>
  <si>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</si>
  <si>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</si>
  <si>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</si>
  <si>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</si>
  <si>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</si>
  <si>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</si>
  <si>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</si>
  <si>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</si>
  <si>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</si>
  <si>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</si>
  <si>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</si>
  <si>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</si>
  <si>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</si>
  <si>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</si>
  <si>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</si>
  <si>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</si>
  <si>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</si>
  <si>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</si>
  <si>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</si>
  <si>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</si>
  <si>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</si>
  <si>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</si>
  <si>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</si>
  <si>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</si>
  <si>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</si>
  <si>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</si>
  <si>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</si>
  <si>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</si>
  <si>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</si>
  <si>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</si>
  <si>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</si>
  <si>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</si>
  <si>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</si>
  <si>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</si>
  <si>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</si>
  <si>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</si>
  <si>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</si>
  <si>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</si>
  <si>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</si>
  <si>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</si>
  <si>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</si>
  <si>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</si>
  <si>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</si>
  <si>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</si>
  <si>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</si>
  <si>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</si>
  <si>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</si>
  <si>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</si>
  <si>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</si>
  <si>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</si>
  <si>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</si>
  <si>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</si>
  <si>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</si>
  <si>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</si>
  <si>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</si>
  <si>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</si>
  <si>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</si>
  <si>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</si>
  <si>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</si>
  <si>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</si>
  <si>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</si>
  <si>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</si>
  <si>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</si>
  <si>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</si>
  <si>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</si>
  <si>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</si>
  <si>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</si>
  <si>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</si>
  <si>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</si>
  <si>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</si>
  <si>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</si>
  <si>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</si>
  <si>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</si>
  <si>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</si>
  <si>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</si>
  <si>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</si>
  <si>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</si>
  <si>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</si>
  <si>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</si>
  <si>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</si>
  <si>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</si>
  <si>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</si>
  <si>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</si>
  <si>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</si>
  <si>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</si>
  <si>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</si>
  <si>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</si>
  <si>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</si>
  <si>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</si>
  <si>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</si>
  <si>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</si>
  <si>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</si>
  <si>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</si>
  <si>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</si>
  <si>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</si>
  <si>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</si>
  <si>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</si>
  <si>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</si>
  <si>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</si>
  <si>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</si>
  <si>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</si>
  <si>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</si>
  <si>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</si>
  <si>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</si>
  <si>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</si>
  <si>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</si>
  <si>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</si>
  <si>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</si>
  <si>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</si>
  <si>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</si>
  <si>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</si>
  <si>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</si>
  <si>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</si>
  <si>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</si>
  <si>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</si>
  <si>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</si>
  <si>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</si>
  <si>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</si>
  <si>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</si>
  <si>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</si>
  <si>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</si>
  <si>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</si>
  <si>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</si>
  <si>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</si>
  <si>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</si>
  <si>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</si>
  <si>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</si>
  <si>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</si>
  <si>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</si>
  <si>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</si>
  <si>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</si>
  <si>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</si>
  <si>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</si>
  <si>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</si>
  <si>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</si>
  <si>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</si>
  <si>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</si>
  <si>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</si>
  <si>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</si>
  <si>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</si>
  <si>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</si>
  <si>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</si>
  <si>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</si>
  <si>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</si>
  <si>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</si>
  <si>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</si>
  <si>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</si>
  <si>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</si>
  <si>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</si>
  <si>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</si>
  <si>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</si>
  <si>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</si>
  <si>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</si>
  <si>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</si>
  <si>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</si>
  <si>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</si>
  <si>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</si>
  <si>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</si>
  <si>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</si>
  <si>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</si>
  <si>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</si>
  <si>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</si>
  <si>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</si>
  <si>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</si>
  <si>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</si>
  <si>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</si>
  <si>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</si>
  <si>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</si>
  <si>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</si>
  <si>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</si>
  <si>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</si>
  <si>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</si>
  <si>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</si>
  <si>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</si>
  <si>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</si>
  <si>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</si>
  <si>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</si>
  <si>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</si>
  <si>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</si>
  <si>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</si>
  <si>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</si>
  <si>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</si>
  <si>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</si>
  <si>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</si>
  <si>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</si>
  <si>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</si>
  <si>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</si>
  <si>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</si>
  <si>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</si>
  <si>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</si>
  <si>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</si>
  <si>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</si>
  <si>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</si>
  <si>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</si>
  <si>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</si>
  <si>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</si>
  <si>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</si>
  <si>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</si>
  <si>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</si>
  <si>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</si>
  <si>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</si>
  <si>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</si>
  <si>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</si>
  <si>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</si>
  <si>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</si>
  <si>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</si>
  <si>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</si>
  <si>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</si>
  <si>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</si>
  <si>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</si>
  <si>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</si>
  <si>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</si>
  <si>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</si>
  <si>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</si>
  <si>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</si>
  <si>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</si>
  <si>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</si>
  <si>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</si>
  <si>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</si>
  <si>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</si>
  <si>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</si>
  <si>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</si>
  <si>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</si>
  <si>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</si>
  <si>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</si>
  <si>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</si>
  <si>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</si>
  <si>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</si>
  <si>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</si>
  <si>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</si>
  <si>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</si>
  <si>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</si>
  <si>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</si>
  <si>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</si>
  <si>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</si>
  <si>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</si>
  <si>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</si>
  <si>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</si>
  <si>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</si>
  <si>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</si>
  <si>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</si>
  <si>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</si>
  <si>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</si>
  <si>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</si>
  <si>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</si>
  <si>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</si>
  <si>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</si>
  <si>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</si>
  <si>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</si>
  <si>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</si>
  <si>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</si>
  <si>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</si>
  <si>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</si>
  <si>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</si>
  <si>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</si>
  <si>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</si>
  <si>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</si>
  <si>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</si>
  <si>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</si>
  <si>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</si>
  <si>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</si>
  <si>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</si>
  <si>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</si>
  <si>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</si>
  <si>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</si>
  <si>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</si>
  <si>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</si>
  <si>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</si>
  <si>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</si>
  <si>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</si>
  <si>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</si>
  <si>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</si>
  <si>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</si>
  <si>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</si>
  <si>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</si>
  <si>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</si>
  <si>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</si>
  <si>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</si>
  <si>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</si>
  <si>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</si>
  <si>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</si>
  <si>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</si>
  <si>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</si>
  <si>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</si>
  <si>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</si>
  <si>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</si>
  <si>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</si>
  <si>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</si>
  <si>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</si>
  <si>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</si>
  <si>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</si>
  <si>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</si>
  <si>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</si>
  <si>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</si>
  <si>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</si>
  <si>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</si>
  <si>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</si>
  <si>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</si>
  <si>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</si>
  <si>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</si>
  <si>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</si>
  <si>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</si>
  <si>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</si>
  <si>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</si>
  <si>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</si>
  <si>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</si>
  <si>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</si>
  <si>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</si>
  <si>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</si>
  <si>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</si>
  <si>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</si>
  <si>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</si>
  <si>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</si>
  <si>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</si>
  <si>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</si>
  <si>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</si>
  <si>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</si>
  <si>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</si>
  <si>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</si>
  <si>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</si>
  <si>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</si>
  <si>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</si>
  <si>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</si>
  <si>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</si>
  <si>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</si>
  <si>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</si>
  <si>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</si>
  <si>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</si>
  <si>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</si>
  <si>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</si>
  <si>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</si>
  <si>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</si>
  <si>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</si>
  <si>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</si>
  <si>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</si>
  <si>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</si>
  <si>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</si>
  <si>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</si>
  <si>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</si>
  <si>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</si>
  <si>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</si>
  <si>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</si>
  <si>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</si>
  <si>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</si>
  <si>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</si>
  <si>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</si>
  <si>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</si>
  <si>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</si>
  <si>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</si>
  <si>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</si>
  <si>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</si>
  <si>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</si>
  <si>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</si>
  <si>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</si>
  <si>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</si>
  <si>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</si>
  <si>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</si>
  <si>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</si>
  <si>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</si>
  <si>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</si>
  <si>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</si>
  <si>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</si>
  <si>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</si>
  <si>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</si>
  <si>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</si>
  <si>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</si>
  <si>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</si>
  <si>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</si>
  <si>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</si>
  <si>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</si>
  <si>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</si>
  <si>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</si>
  <si>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</si>
  <si>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</si>
  <si>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</si>
  <si>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</si>
  <si>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</si>
  <si>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</si>
  <si>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</si>
  <si>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</si>
  <si>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</si>
  <si>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</si>
  <si>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</si>
  <si>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</si>
  <si>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</si>
  <si>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</si>
  <si>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</si>
  <si>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</si>
  <si>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</si>
  <si>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</si>
  <si>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</si>
  <si>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</si>
  <si>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</si>
  <si>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</si>
  <si>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</si>
  <si>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</si>
  <si>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</si>
  <si>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</si>
  <si>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</si>
  <si>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</si>
  <si>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</si>
  <si>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</si>
  <si>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</si>
  <si>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</si>
  <si>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</si>
  <si>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</si>
  <si>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</si>
  <si>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</si>
  <si>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</si>
  <si>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</si>
  <si>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</si>
  <si>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</si>
  <si>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</si>
  <si>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</si>
  <si>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</si>
  <si>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</si>
  <si>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</si>
  <si>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</si>
  <si>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</si>
  <si>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</si>
  <si>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</si>
  <si>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</si>
  <si>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</si>
  <si>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</si>
  <si>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</si>
  <si>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</si>
  <si>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</si>
  <si>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</si>
  <si>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</si>
  <si>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</si>
  <si>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</si>
  <si>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</si>
  <si>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</si>
  <si>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</si>
  <si>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</si>
  <si>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</si>
  <si>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</si>
  <si>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</si>
  <si>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</si>
  <si>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</si>
  <si>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</si>
  <si>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</si>
  <si>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</si>
  <si>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</si>
  <si>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</si>
  <si>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</si>
  <si>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</si>
  <si>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</si>
  <si>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</si>
  <si>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</si>
  <si>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</si>
  <si>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</si>
  <si>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</si>
  <si>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</si>
  <si>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</si>
  <si>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</si>
  <si>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</si>
  <si>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</si>
  <si>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</si>
  <si>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</si>
  <si>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</si>
  <si>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</si>
  <si>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</si>
  <si>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</si>
  <si>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</si>
  <si>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</si>
  <si>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</si>
  <si>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</si>
  <si>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</si>
  <si>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</si>
  <si>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</si>
  <si>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</si>
  <si>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</si>
  <si>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</si>
  <si>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</si>
  <si>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</si>
  <si>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</si>
  <si>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</si>
  <si>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</si>
  <si>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</si>
  <si>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</si>
  <si>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</si>
  <si>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</si>
  <si>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</si>
  <si>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</si>
  <si>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</si>
  <si>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</si>
  <si>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</si>
  <si>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</si>
  <si>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</si>
  <si>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</si>
  <si>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</si>
  <si>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</si>
  <si>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</si>
  <si>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</si>
  <si>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</si>
  <si>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</si>
  <si>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</si>
  <si>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</si>
  <si>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</si>
  <si>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</si>
  <si>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</si>
  <si>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</si>
  <si>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</si>
  <si>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</si>
  <si>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</si>
  <si>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</si>
  <si>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</si>
  <si>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</si>
  <si>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</si>
  <si>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</si>
  <si>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</si>
  <si>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</si>
  <si>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</si>
  <si>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</si>
  <si>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</si>
  <si>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</si>
  <si>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</si>
  <si>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</si>
  <si>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</si>
  <si>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</si>
  <si>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</si>
  <si>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</si>
  <si>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</si>
  <si>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</si>
  <si>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</si>
  <si>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</si>
  <si>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</si>
  <si>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</si>
  <si>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</si>
  <si>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</si>
  <si>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</si>
  <si>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</si>
  <si>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</si>
  <si>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</si>
  <si>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</si>
  <si>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</si>
  <si>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</si>
  <si>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</si>
  <si>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</si>
  <si>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</si>
  <si>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</si>
  <si>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</si>
  <si>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</si>
  <si>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</si>
  <si>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</si>
  <si>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</si>
  <si>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</si>
  <si>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</si>
  <si>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</si>
  <si>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</si>
  <si>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</si>
  <si>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</si>
  <si>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</si>
  <si>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</si>
  <si>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</si>
  <si>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</si>
  <si>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</si>
  <si>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</si>
  <si>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</si>
  <si>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</si>
  <si>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</si>
  <si>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</si>
  <si>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</si>
  <si>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</si>
  <si>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</si>
  <si>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</si>
  <si>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</si>
  <si>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</si>
  <si>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</si>
  <si>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</si>
  <si>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</si>
  <si>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</si>
  <si>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</si>
  <si>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</si>
  <si>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</si>
  <si>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</si>
  <si>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</si>
  <si>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</si>
  <si>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</si>
  <si>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</si>
  <si>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</si>
  <si>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</si>
  <si>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</si>
  <si>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</si>
  <si>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</si>
  <si>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</si>
  <si>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</si>
  <si>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</si>
  <si>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</si>
  <si>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</si>
  <si>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</si>
  <si>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</si>
  <si>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</si>
  <si>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</si>
  <si>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</si>
  <si>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</si>
  <si>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</si>
  <si>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</si>
  <si>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</si>
  <si>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</si>
  <si>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</si>
  <si>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</si>
  <si>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</si>
  <si>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</si>
  <si>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</si>
  <si>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</si>
  <si>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</si>
  <si>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</si>
  <si>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</si>
  <si>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</si>
  <si>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</si>
  <si>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</si>
  <si>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</si>
  <si>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</si>
  <si>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</si>
  <si>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</si>
  <si>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</si>
  <si>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</si>
  <si>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</si>
  <si>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</si>
  <si>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</si>
  <si>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</si>
  <si>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</si>
  <si>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</si>
  <si>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</si>
  <si>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</si>
  <si>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</si>
  <si>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</si>
  <si>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</si>
  <si>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</si>
  <si>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</si>
  <si>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</si>
  <si>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</si>
  <si>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</si>
  <si>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</si>
  <si>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</si>
  <si>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</si>
  <si>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</si>
  <si>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</si>
  <si>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</si>
  <si>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</si>
  <si>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</si>
  <si>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</si>
  <si>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</si>
  <si>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</si>
  <si>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</si>
  <si>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</si>
  <si>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</si>
  <si>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</si>
  <si>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</si>
  <si>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</si>
  <si>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</si>
  <si>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</si>
  <si>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</si>
  <si>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</si>
  <si>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</si>
  <si>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</si>
  <si>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</si>
  <si>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</si>
  <si>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</si>
  <si>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</si>
  <si>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</si>
  <si>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</si>
  <si>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</si>
  <si>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</si>
  <si>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</si>
  <si>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</si>
  <si>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</si>
  <si>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</si>
  <si>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</si>
  <si>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</si>
  <si>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</si>
  <si>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</si>
  <si>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</si>
  <si>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</si>
  <si>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</si>
  <si>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</si>
  <si>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</si>
  <si>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</si>
  <si>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</si>
  <si>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</si>
  <si>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</si>
  <si>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</si>
  <si>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</si>
  <si>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</si>
  <si>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</si>
  <si>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</si>
  <si>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</si>
  <si>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</si>
  <si>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</si>
  <si>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</si>
  <si>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</si>
  <si>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</si>
  <si>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</si>
  <si>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</si>
  <si>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</si>
  <si>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</si>
  <si>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</si>
  <si>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</si>
  <si>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</si>
  <si>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</si>
  <si>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</si>
  <si>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</si>
  <si>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</si>
  <si>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</si>
  <si>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</si>
  <si>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</si>
  <si>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</si>
  <si>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</si>
  <si>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</si>
  <si>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</si>
  <si>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</si>
  <si>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</si>
  <si>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</si>
  <si>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</si>
  <si>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</si>
  <si>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</si>
  <si>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</si>
  <si>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</si>
  <si>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</si>
  <si>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</si>
  <si>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</si>
  <si>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</si>
  <si>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</si>
  <si>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</si>
  <si>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</si>
  <si>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</si>
  <si>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</si>
  <si>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</si>
  <si>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</si>
  <si>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</si>
  <si>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</si>
  <si>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</si>
  <si>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</si>
  <si>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</si>
  <si>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</si>
  <si>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</si>
  <si>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</si>
  <si>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</si>
  <si>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</si>
  <si>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</si>
  <si>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</si>
  <si>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</si>
  <si>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</si>
  <si>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</si>
  <si>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</si>
  <si>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</si>
  <si>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</si>
  <si>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</si>
  <si>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</si>
  <si>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</si>
  <si>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</si>
  <si>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</si>
  <si>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</si>
  <si>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</si>
  <si>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</si>
  <si>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</si>
  <si>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</si>
  <si>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</si>
  <si>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</si>
  <si>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</si>
  <si>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</si>
  <si>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</si>
  <si>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</si>
  <si>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</si>
  <si>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</si>
  <si>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</si>
  <si>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</si>
  <si>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</si>
  <si>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</si>
  <si>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</si>
  <si>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</si>
  <si>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</si>
  <si>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</si>
  <si>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</si>
  <si>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</si>
  <si>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</si>
  <si>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</si>
  <si>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</si>
  <si>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</si>
  <si>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</si>
  <si>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</si>
  <si>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</si>
  <si>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</si>
  <si>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</si>
  <si>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</si>
  <si>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</si>
  <si>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</si>
  <si>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</si>
  <si>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</si>
  <si>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</si>
  <si>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</si>
  <si>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</si>
  <si>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</si>
  <si>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</si>
  <si>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</si>
  <si>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</si>
  <si>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</si>
  <si>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</si>
  <si>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</si>
  <si>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</si>
  <si>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</si>
  <si>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</si>
  <si>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</si>
  <si>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</si>
  <si>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</si>
  <si>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</si>
  <si>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</si>
  <si>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</si>
  <si>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</si>
  <si>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</si>
  <si>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</si>
  <si>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</si>
  <si>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</si>
  <si>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</si>
  <si>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</si>
  <si>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</si>
  <si>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</si>
  <si>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</si>
  <si>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</si>
  <si>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</si>
  <si>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</si>
  <si>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</si>
  <si>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</si>
  <si>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</si>
  <si>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</si>
  <si>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</si>
  <si>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</si>
  <si>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</si>
  <si>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</si>
  <si>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</si>
  <si>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</si>
  <si>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</si>
  <si>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</si>
  <si>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</si>
  <si>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</si>
  <si>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</si>
  <si>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</si>
  <si>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</si>
  <si>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</si>
  <si>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</si>
  <si>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</si>
  <si>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</si>
  <si>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</si>
  <si>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</si>
  <si>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</si>
  <si>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</si>
  <si>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</si>
  <si>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</si>
  <si>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</si>
  <si>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</si>
  <si>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</si>
  <si>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</si>
  <si>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</si>
  <si>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</si>
  <si>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</si>
  <si>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</si>
  <si>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</si>
  <si>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</si>
  <si>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</si>
  <si>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</si>
  <si>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</si>
  <si>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</si>
  <si>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</si>
  <si>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</si>
  <si>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</si>
  <si>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</si>
  <si>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</si>
  <si>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</si>
  <si>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</si>
  <si>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</si>
  <si>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</si>
  <si>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</si>
  <si>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</si>
  <si>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</si>
  <si>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</si>
  <si>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</si>
  <si>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</si>
  <si>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</si>
  <si>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</si>
  <si>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</si>
  <si>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</si>
  <si>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</si>
  <si>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</si>
  <si>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</si>
  <si>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</si>
  <si>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</si>
  <si>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</si>
  <si>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</si>
  <si>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</si>
  <si>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</si>
  <si>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</si>
  <si>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</si>
  <si>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</si>
  <si>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</si>
  <si>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</si>
  <si>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</si>
  <si>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</si>
  <si>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</si>
  <si>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</si>
  <si>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</si>
  <si>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</si>
  <si>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</si>
  <si>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</si>
  <si>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</si>
  <si>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</si>
  <si>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</si>
  <si>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</si>
  <si>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</si>
  <si>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</si>
  <si>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</si>
  <si>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</si>
  <si>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</si>
  <si>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</si>
  <si>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</si>
  <si>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</si>
  <si>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</si>
  <si>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</si>
  <si>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</si>
  <si>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</si>
  <si>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</si>
  <si>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</si>
  <si>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</si>
  <si>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</si>
  <si>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</si>
  <si>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</si>
  <si>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</si>
  <si>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</si>
  <si>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</si>
  <si>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</si>
  <si>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</si>
  <si>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</si>
  <si>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</si>
  <si>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</si>
  <si>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</si>
  <si>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</si>
  <si>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</si>
  <si>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</si>
  <si>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</si>
  <si>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</si>
  <si>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</si>
  <si>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</si>
  <si>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</si>
  <si>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</si>
  <si>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</si>
  <si>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</si>
  <si>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</si>
  <si>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</si>
  <si>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</si>
  <si>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</si>
  <si>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</si>
  <si>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</si>
  <si>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</si>
  <si>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</si>
  <si>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</si>
  <si>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</si>
  <si>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</si>
  <si>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</si>
  <si>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</si>
  <si>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</si>
  <si>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</si>
  <si>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</si>
  <si>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</si>
  <si>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</si>
  <si>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</si>
  <si>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</si>
  <si>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</si>
  <si>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</si>
  <si>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</si>
  <si>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</si>
  <si>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</si>
  <si>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</si>
  <si>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</si>
  <si>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</si>
  <si>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</si>
  <si>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</si>
  <si>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</si>
  <si>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</si>
  <si>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</si>
  <si>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</si>
  <si>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</si>
  <si>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</si>
  <si>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</si>
  <si>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</si>
  <si>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</si>
  <si>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</si>
  <si>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</si>
  <si>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</si>
  <si>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</si>
  <si>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</si>
  <si>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</si>
  <si>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</si>
  <si>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</si>
  <si>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</si>
  <si>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</si>
  <si>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</si>
  <si>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</si>
  <si>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</si>
  <si>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</si>
  <si>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</si>
  <si>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</si>
  <si>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</si>
  <si>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</si>
  <si>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</si>
  <si>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</si>
  <si>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</si>
  <si>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</si>
  <si>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</si>
  <si>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</si>
  <si>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</si>
  <si>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</si>
  <si>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</si>
  <si>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</si>
  <si>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</si>
  <si>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</si>
  <si>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</si>
  <si>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</si>
  <si>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</si>
  <si>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</si>
  <si>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</si>
  <si>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</si>
  <si>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</si>
  <si>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</si>
  <si>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</si>
  <si>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</si>
  <si>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</si>
  <si>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</si>
  <si>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</si>
  <si>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</si>
  <si>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</si>
  <si>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</si>
  <si>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</si>
  <si>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</si>
  <si>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</si>
  <si>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</si>
  <si>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</si>
  <si>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</si>
  <si>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</si>
  <si>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</si>
  <si>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</si>
  <si>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</si>
  <si>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</si>
  <si>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</si>
  <si>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</si>
  <si>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</si>
  <si>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</si>
  <si>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</si>
  <si>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</si>
  <si>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</si>
  <si>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</si>
  <si>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</si>
  <si>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</si>
  <si>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</si>
  <si>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</si>
  <si>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</si>
  <si>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</si>
  <si>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</si>
  <si>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</si>
  <si>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</si>
  <si>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</si>
  <si>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</si>
  <si>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</si>
  <si>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</si>
  <si>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</si>
  <si>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</si>
  <si>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</si>
  <si>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</si>
  <si>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</si>
  <si>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</si>
  <si>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</si>
  <si>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</si>
  <si>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</si>
  <si>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</si>
  <si>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</si>
  <si>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</si>
  <si>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</si>
  <si>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</si>
  <si>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</si>
  <si>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</si>
  <si>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</si>
  <si>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</si>
  <si>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</si>
  <si>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</si>
  <si>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</si>
  <si>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</si>
  <si>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</si>
  <si>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</si>
  <si>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</si>
  <si>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</si>
  <si>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</si>
  <si>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</si>
  <si>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</si>
  <si>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</si>
  <si>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</si>
  <si>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</si>
  <si>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</si>
  <si>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</si>
  <si>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</si>
  <si>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</si>
  <si>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</si>
  <si>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</si>
  <si>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</si>
  <si>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</si>
  <si>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</si>
  <si>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</si>
  <si>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</si>
  <si>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</si>
  <si>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</si>
  <si>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</si>
  <si>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</si>
  <si>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</si>
  <si>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</si>
  <si>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</si>
  <si>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</si>
  <si>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</si>
  <si>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</si>
  <si>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</si>
  <si>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</si>
  <si>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</si>
  <si>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</si>
  <si>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</si>
  <si>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</si>
  <si>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</si>
  <si>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</si>
  <si>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</si>
  <si>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</si>
  <si>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</si>
  <si>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</si>
  <si>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</si>
  <si>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</si>
  <si>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</si>
  <si>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</si>
  <si>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</si>
  <si>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</si>
  <si>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</si>
  <si>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</si>
  <si>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</si>
  <si>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</si>
  <si>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</si>
  <si>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</si>
  <si>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</si>
  <si>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</si>
  <si>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</si>
  <si>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</si>
  <si>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</si>
  <si>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</si>
  <si>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</si>
  <si>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</si>
  <si>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</si>
  <si>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</si>
  <si>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</si>
  <si>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</si>
  <si>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</si>
  <si>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</si>
  <si>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</si>
  <si>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</si>
  <si>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</si>
  <si>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</si>
  <si>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</si>
  <si>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</si>
  <si>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</si>
  <si>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</si>
  <si>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</si>
  <si>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</si>
  <si>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</si>
  <si>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</si>
  <si>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</si>
  <si>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</si>
  <si>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</si>
  <si>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</si>
  <si>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</si>
  <si>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</si>
  <si>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</si>
  <si>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</si>
  <si>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</si>
  <si>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</si>
  <si>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</si>
  <si>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</si>
  <si>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</si>
  <si>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</si>
  <si>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</si>
  <si>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</si>
  <si>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</si>
  <si>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</si>
  <si>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</si>
  <si>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</si>
  <si>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</si>
  <si>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</si>
  <si>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</si>
  <si>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</si>
  <si>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</si>
  <si>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</si>
  <si>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</si>
  <si>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</si>
  <si>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</si>
  <si>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</si>
  <si>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</si>
  <si>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</si>
  <si>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</si>
  <si>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</si>
  <si>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</si>
  <si>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</si>
  <si>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</si>
  <si>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</si>
  <si>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</si>
  <si>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</si>
  <si>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</si>
  <si>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</si>
  <si>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</si>
  <si>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</si>
  <si>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</si>
  <si>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</si>
  <si>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</si>
  <si>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</si>
  <si>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</si>
  <si>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</si>
  <si>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</si>
  <si>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</si>
  <si>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</si>
  <si>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</si>
  <si>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</si>
  <si>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</si>
  <si>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</si>
  <si>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</si>
  <si>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</si>
  <si>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</si>
  <si>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</si>
  <si>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</si>
  <si>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</si>
  <si>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</si>
  <si>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</si>
  <si>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</si>
  <si>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</si>
  <si>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</si>
  <si>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</si>
  <si>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</si>
  <si>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</si>
  <si>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</si>
  <si>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</si>
  <si>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</si>
  <si>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</si>
  <si>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</si>
  <si>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</si>
  <si>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</si>
  <si>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</si>
  <si>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</si>
  <si>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</si>
  <si>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</si>
  <si>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</si>
  <si>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</si>
  <si>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</si>
  <si>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</si>
  <si>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</si>
  <si>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</si>
  <si>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</si>
  <si>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</si>
  <si>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</si>
  <si>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</si>
  <si>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</si>
  <si>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</si>
  <si>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</si>
  <si>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</si>
  <si>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</si>
  <si>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</si>
  <si>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</si>
  <si>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</si>
  <si>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</si>
  <si>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</si>
  <si>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</si>
  <si>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</si>
  <si>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</si>
  <si>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</si>
  <si>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</si>
  <si>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</si>
  <si>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</si>
  <si>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</si>
  <si>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</si>
  <si>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</si>
  <si>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</si>
  <si>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</si>
  <si>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</si>
  <si>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</si>
  <si>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</si>
  <si>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</si>
  <si>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</si>
  <si>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</si>
  <si>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</si>
  <si>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</si>
  <si>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</si>
  <si>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</si>
  <si>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</si>
  <si>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</si>
  <si>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</si>
  <si>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</si>
  <si>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</si>
  <si>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</si>
  <si>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</si>
  <si>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</si>
  <si>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</si>
  <si>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</si>
  <si>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</si>
  <si>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</si>
  <si>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</si>
  <si>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</si>
  <si>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</si>
  <si>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</si>
  <si>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</si>
  <si>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</si>
  <si>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</si>
  <si>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</si>
  <si>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</si>
  <si>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</si>
  <si>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</si>
  <si>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</si>
  <si>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</si>
  <si>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</si>
  <si>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</si>
  <si>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</si>
  <si>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</si>
  <si>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</si>
  <si>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</si>
  <si>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</si>
  <si>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</si>
  <si>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</si>
  <si>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</si>
  <si>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</si>
  <si>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</si>
  <si>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</si>
  <si>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</si>
  <si>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</si>
  <si>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</si>
  <si>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</si>
  <si>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</si>
  <si>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</si>
  <si>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</si>
  <si>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</si>
  <si>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</si>
  <si>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</si>
  <si>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</si>
  <si>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</si>
  <si>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</si>
  <si>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</si>
  <si>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</si>
  <si>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</si>
  <si>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</si>
  <si>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</si>
  <si>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</si>
  <si>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</si>
  <si>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</si>
  <si>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</si>
  <si>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</si>
  <si>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</si>
  <si>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</si>
  <si>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</si>
  <si>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</si>
  <si>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</si>
  <si>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</si>
  <si>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</si>
  <si>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</si>
  <si>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</si>
  <si>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</si>
  <si>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</si>
  <si>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</si>
  <si>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</si>
  <si>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</si>
  <si>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</si>
  <si>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</si>
  <si>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</si>
  <si>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</si>
  <si>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</si>
  <si>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</si>
  <si>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</si>
  <si>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</si>
  <si>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</si>
  <si>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</si>
  <si>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</si>
  <si>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</si>
  <si>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</si>
  <si>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</si>
  <si>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</si>
  <si>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</si>
  <si>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</si>
  <si>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</si>
  <si>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</si>
  <si>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</si>
  <si>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</si>
  <si>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</si>
  <si>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</si>
  <si>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</si>
  <si>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</si>
  <si>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</si>
  <si>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</si>
  <si>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</si>
  <si>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</si>
  <si>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</si>
  <si>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</si>
  <si>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</si>
  <si>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</si>
  <si>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</si>
  <si>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</si>
  <si>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</si>
  <si>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</si>
  <si>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</si>
  <si>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</si>
  <si>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</si>
  <si>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</si>
  <si>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</si>
  <si>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</si>
  <si>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</si>
  <si>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</si>
  <si>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</si>
  <si>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</si>
  <si>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</si>
  <si>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</si>
  <si>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</si>
  <si>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</si>
  <si>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</si>
  <si>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</si>
  <si>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</si>
  <si>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</si>
  <si>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</si>
  <si>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</si>
  <si>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</si>
  <si>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</si>
  <si>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</si>
  <si>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</si>
  <si>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</si>
  <si>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</si>
  <si>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</si>
  <si>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</si>
  <si>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</si>
  <si>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</si>
  <si>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</si>
  <si>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</si>
  <si>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</si>
  <si>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</si>
  <si>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</si>
  <si>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</si>
  <si>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</si>
  <si>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</si>
  <si>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</si>
  <si>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</si>
  <si>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</si>
  <si>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</si>
  <si>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</si>
  <si>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</si>
  <si>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</si>
  <si>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</si>
  <si>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</si>
  <si>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</si>
  <si>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</si>
  <si>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</si>
  <si>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</si>
  <si>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</si>
  <si>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</si>
  <si>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</si>
  <si>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</si>
  <si>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</si>
  <si>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</si>
  <si>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</si>
  <si>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</si>
  <si>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</si>
  <si>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</si>
  <si>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</si>
  <si>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</si>
  <si>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</si>
  <si>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</si>
  <si>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</si>
  <si>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</si>
  <si>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</si>
  <si>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</si>
  <si>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</si>
  <si>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</si>
  <si>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</si>
  <si>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</si>
  <si>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</si>
  <si>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</si>
  <si>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</si>
  <si>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</si>
  <si>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</si>
  <si>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</si>
  <si>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</si>
  <si>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</si>
  <si>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</si>
  <si>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</si>
  <si>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</si>
  <si>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</si>
  <si>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</si>
  <si>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</si>
  <si>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</si>
  <si>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</si>
  <si>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</si>
  <si>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</si>
  <si>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</si>
  <si>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</si>
  <si>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</si>
  <si>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</si>
  <si>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</si>
  <si>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</si>
  <si>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</si>
  <si>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</si>
  <si>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</si>
  <si>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</si>
  <si>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</si>
  <si>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</si>
  <si>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</si>
  <si>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</si>
  <si>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</si>
  <si>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</si>
  <si>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</si>
  <si>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</si>
  <si>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</si>
  <si>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</si>
  <si>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</si>
  <si>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</si>
  <si>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</si>
  <si>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</si>
  <si>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</si>
  <si>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</si>
  <si>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</si>
  <si>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</si>
  <si>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</si>
  <si>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</si>
  <si>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</si>
  <si>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</si>
  <si>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</si>
  <si>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</si>
  <si>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</si>
  <si>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</si>
  <si>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</si>
  <si>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</si>
  <si>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</si>
  <si>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</si>
  <si>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</si>
  <si>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</si>
  <si>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</si>
  <si>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</si>
  <si>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</si>
  <si>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</si>
  <si>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</si>
  <si>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</si>
  <si>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</si>
  <si>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</si>
  <si>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</si>
  <si>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</si>
  <si>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</si>
  <si>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</si>
  <si>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</si>
  <si>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</si>
  <si>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</si>
  <si>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</si>
  <si>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</si>
  <si>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</si>
  <si>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</si>
  <si>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</si>
  <si>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</si>
  <si>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</si>
  <si>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</si>
  <si>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</si>
  <si>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</si>
  <si>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</si>
  <si>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</si>
  <si>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</si>
  <si>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</si>
  <si>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</si>
  <si>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</si>
  <si>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</si>
  <si>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</si>
  <si>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</si>
  <si>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</si>
  <si>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</si>
  <si>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</si>
  <si>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</si>
  <si>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</si>
  <si>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</si>
  <si>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</si>
  <si>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</si>
  <si>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</si>
  <si>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</si>
  <si>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</si>
  <si>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</si>
  <si>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</si>
  <si>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</si>
  <si>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</si>
  <si>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</si>
  <si>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</si>
  <si>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</si>
  <si>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</si>
  <si>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</si>
  <si>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</si>
  <si>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</si>
  <si>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</si>
  <si>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</si>
  <si>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</si>
  <si>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</si>
  <si>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</si>
  <si>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</si>
  <si>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</si>
  <si>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</si>
  <si>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</si>
  <si>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</si>
  <si>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</si>
  <si>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</si>
  <si>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</si>
  <si>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</si>
  <si>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</si>
  <si>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</si>
  <si>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</si>
  <si>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</si>
  <si>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</si>
  <si>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</si>
  <si>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</si>
  <si>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</si>
  <si>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</si>
  <si>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</si>
  <si>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</si>
  <si>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</si>
  <si>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</si>
  <si>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</si>
  <si>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</si>
  <si>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</si>
  <si>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</si>
  <si>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</si>
  <si>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</si>
  <si>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</si>
  <si>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</si>
  <si>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</si>
  <si>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</si>
  <si>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</si>
  <si>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</si>
  <si>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</si>
  <si>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</si>
  <si>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</si>
  <si>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</si>
  <si>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</si>
  <si>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</si>
  <si>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</si>
  <si>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</si>
  <si>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</si>
  <si>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</si>
  <si>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</si>
  <si>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</si>
  <si>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</si>
  <si>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</si>
  <si>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</si>
  <si>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</si>
  <si>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</si>
  <si>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</si>
  <si>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</si>
  <si>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</si>
  <si>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</si>
  <si>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</si>
  <si>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</si>
  <si>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</si>
  <si>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</si>
  <si>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</si>
  <si>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</si>
  <si>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</si>
  <si>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</si>
  <si>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</si>
  <si>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</si>
  <si>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</si>
  <si>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</si>
  <si>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</si>
  <si>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</si>
  <si>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</si>
  <si>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</si>
  <si>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</si>
  <si>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</si>
  <si>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</si>
  <si>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</si>
  <si>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</si>
  <si>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</si>
  <si>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</si>
  <si>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</si>
  <si>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</si>
  <si>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</si>
  <si>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</si>
  <si>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</si>
  <si>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</si>
  <si>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</si>
  <si>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</si>
  <si>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</si>
  <si>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</si>
  <si>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</si>
  <si>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</si>
  <si>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</si>
  <si>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</si>
  <si>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</si>
  <si>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</si>
  <si>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</si>
  <si>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</si>
  <si>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</si>
  <si>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</si>
  <si>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</si>
  <si>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</si>
  <si>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</si>
  <si>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</si>
  <si>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</si>
  <si>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</si>
  <si>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</si>
  <si>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</si>
  <si>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</si>
  <si>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</si>
  <si>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</si>
  <si>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</si>
  <si>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</si>
  <si>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</si>
  <si>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</si>
  <si>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</si>
  <si>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</si>
  <si>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</si>
  <si>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</si>
  <si>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</si>
  <si>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</si>
  <si>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</si>
  <si>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</si>
  <si>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</si>
  <si>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</si>
  <si>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</si>
  <si>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</si>
  <si>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</si>
  <si>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</si>
  <si>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</si>
  <si>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</si>
  <si>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</si>
  <si>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</si>
  <si>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</si>
  <si>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</si>
  <si>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</si>
  <si>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</si>
  <si>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</si>
  <si>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</si>
  <si>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</si>
  <si>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</si>
  <si>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</si>
  <si>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</si>
  <si>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</si>
  <si>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</si>
  <si>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</si>
  <si>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</si>
  <si>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</si>
  <si>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</si>
  <si>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</si>
  <si>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</si>
  <si>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</si>
  <si>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</si>
  <si>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</si>
  <si>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</si>
  <si>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</si>
  <si>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</si>
  <si>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</si>
  <si>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</si>
  <si>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</si>
  <si>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</si>
  <si>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</si>
  <si>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</si>
  <si>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</si>
  <si>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</si>
  <si>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</si>
  <si>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</si>
  <si>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</si>
  <si>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</si>
  <si>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</si>
  <si>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</si>
  <si>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</si>
  <si>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</si>
  <si>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</si>
  <si>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</si>
  <si>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</si>
  <si>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</si>
  <si>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</si>
  <si>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</si>
  <si>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</si>
  <si>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</si>
  <si>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</si>
  <si>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</si>
  <si>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</si>
  <si>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</si>
  <si>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</si>
  <si>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</si>
  <si>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</si>
  <si>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</si>
  <si>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</si>
  <si>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</si>
  <si>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</si>
  <si>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</si>
  <si>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</si>
  <si>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</si>
  <si>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</si>
  <si>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</si>
  <si>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</si>
  <si>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</si>
  <si>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</si>
  <si>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</si>
  <si>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</si>
  <si>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</si>
  <si>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</si>
  <si>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</si>
  <si>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</si>
  <si>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</si>
  <si>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</si>
  <si>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</si>
  <si>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</si>
  <si>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</si>
  <si>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</si>
  <si>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</si>
  <si>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</si>
  <si>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</si>
  <si>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</si>
  <si>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</si>
  <si>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</si>
  <si>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</si>
  <si>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</si>
  <si>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</si>
  <si>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</si>
  <si>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</si>
  <si>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</si>
  <si>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</si>
  <si>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</si>
  <si>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</si>
  <si>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</si>
  <si>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</si>
  <si>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</si>
  <si>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</si>
  <si>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</si>
  <si>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</si>
  <si>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</si>
  <si>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</si>
  <si>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</si>
  <si>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</si>
  <si>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</si>
  <si>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</si>
  <si>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</si>
  <si>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</si>
  <si>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</si>
  <si>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</si>
  <si>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</si>
  <si>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</si>
  <si>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</si>
  <si>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</si>
  <si>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</si>
  <si>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</si>
  <si>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</si>
  <si>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</si>
  <si>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</si>
  <si>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</si>
  <si>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</si>
  <si>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</si>
  <si>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</si>
  <si>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</si>
  <si>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</si>
  <si>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</si>
  <si>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</si>
  <si>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</si>
  <si>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</si>
  <si>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</si>
  <si>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</si>
  <si>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</si>
  <si>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</si>
  <si>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</si>
  <si>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</si>
  <si>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</si>
  <si>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</si>
  <si>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</si>
  <si>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</si>
  <si>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</si>
  <si>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</si>
  <si>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</si>
  <si>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</si>
  <si>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</si>
  <si>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</si>
  <si>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</si>
  <si>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</si>
  <si>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</si>
  <si>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</si>
  <si>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</si>
  <si>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</si>
  <si>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</si>
  <si>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</si>
  <si>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</si>
  <si>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</si>
  <si>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</si>
  <si>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</si>
  <si>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</si>
  <si>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</si>
  <si>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</si>
  <si>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</si>
  <si>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</si>
  <si>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</si>
  <si>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</si>
  <si>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</si>
  <si>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</si>
  <si>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</si>
  <si>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</si>
  <si>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</si>
  <si>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</si>
  <si>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</si>
  <si>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</si>
  <si>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</si>
  <si>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</si>
  <si>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</si>
  <si>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</si>
  <si>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</si>
  <si>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</si>
  <si>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</si>
  <si>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</si>
  <si>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</si>
  <si>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</si>
  <si>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</si>
  <si>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</si>
  <si>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</si>
  <si>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</si>
  <si>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</si>
  <si>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</si>
  <si>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</si>
  <si>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</si>
  <si>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</si>
  <si>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</si>
  <si>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</si>
  <si>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</si>
  <si>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</si>
  <si>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</si>
  <si>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</si>
  <si>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</si>
  <si>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</si>
  <si>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</si>
  <si>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</si>
  <si>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</si>
  <si>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</si>
  <si>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</si>
  <si>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</si>
  <si>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</si>
  <si>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</si>
  <si>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</si>
  <si>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</si>
  <si>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</si>
  <si>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</si>
  <si>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</si>
  <si>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</si>
  <si>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</si>
  <si>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</si>
  <si>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</si>
  <si>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</si>
  <si>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</si>
  <si>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</si>
  <si>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</si>
  <si>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</si>
  <si>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</si>
  <si>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</si>
  <si>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</si>
  <si>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</si>
  <si>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</si>
  <si>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</si>
  <si>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</si>
  <si>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</si>
  <si>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</si>
  <si>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</si>
  <si>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</si>
  <si>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</si>
  <si>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</si>
  <si>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</si>
  <si>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</si>
  <si>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</si>
  <si>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</si>
  <si>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</si>
  <si>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</si>
  <si>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</si>
  <si>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</si>
  <si>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</si>
  <si>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</si>
  <si>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</si>
  <si>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</si>
  <si>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</si>
  <si>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</si>
  <si>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</si>
  <si>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</si>
  <si>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</si>
  <si>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</si>
  <si>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</si>
  <si>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</si>
  <si>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</si>
  <si>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</si>
  <si>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</si>
  <si>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</si>
  <si>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</si>
  <si>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</si>
  <si>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</si>
  <si>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</si>
  <si>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</si>
  <si>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</si>
  <si>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</si>
  <si>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</si>
  <si>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</si>
  <si>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</si>
  <si>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</si>
  <si>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</si>
  <si>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</si>
  <si>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</si>
  <si>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</si>
  <si>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</si>
  <si>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</si>
  <si>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</si>
  <si>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</si>
  <si>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</si>
  <si>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</si>
  <si>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</si>
  <si>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</si>
  <si>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</si>
  <si>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</si>
  <si>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</si>
  <si>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</si>
  <si>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</si>
  <si>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</si>
  <si>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</si>
  <si>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</si>
  <si>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</si>
  <si>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</si>
  <si>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</si>
  <si>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</si>
  <si>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</si>
  <si>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</si>
  <si>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</si>
  <si>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</si>
  <si>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</si>
  <si>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</si>
  <si>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</si>
  <si>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</si>
  <si>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</si>
  <si>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</si>
  <si>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</si>
  <si>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</si>
  <si>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</si>
  <si>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</si>
  <si>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</si>
  <si>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</si>
  <si>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</si>
  <si>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</si>
  <si>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</si>
  <si>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</si>
  <si>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</si>
  <si>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</si>
  <si>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</si>
  <si>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</si>
  <si>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</si>
  <si>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</si>
  <si>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</si>
  <si>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</si>
  <si>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</si>
  <si>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</si>
  <si>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</si>
  <si>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</si>
  <si>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</si>
  <si>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</si>
  <si>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</si>
  <si>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</si>
  <si>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</si>
  <si>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</si>
  <si>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</si>
  <si>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</si>
  <si>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</si>
  <si>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</si>
  <si>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</si>
  <si>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</si>
  <si>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</si>
  <si>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</si>
  <si>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</si>
  <si>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</si>
  <si>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</si>
  <si>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</si>
  <si>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</si>
  <si>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</si>
  <si>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</si>
  <si>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</si>
  <si>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</si>
  <si>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</si>
  <si>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</si>
  <si>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</si>
  <si>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</si>
  <si>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</si>
  <si>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</si>
  <si>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</si>
  <si>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</si>
  <si>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</si>
  <si>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</si>
  <si>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</si>
  <si>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</si>
  <si>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</si>
  <si>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</si>
  <si>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</si>
  <si>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</si>
  <si>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</si>
  <si>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</si>
  <si>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</si>
  <si>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</si>
  <si>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</si>
  <si>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</si>
  <si>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</si>
  <si>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</si>
  <si>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</si>
  <si>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</si>
  <si>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</si>
  <si>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</si>
  <si>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</si>
  <si>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</si>
  <si>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</si>
  <si>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</si>
  <si>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</si>
  <si>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</si>
  <si>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</si>
  <si>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</si>
  <si>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</si>
  <si>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</si>
  <si>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</si>
  <si>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</si>
  <si>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</si>
  <si>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</si>
  <si>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</si>
  <si>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</si>
  <si>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</si>
  <si>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</si>
  <si>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</si>
  <si>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</si>
  <si>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</si>
  <si>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</si>
  <si>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</si>
  <si>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</si>
  <si>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</si>
  <si>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</si>
  <si>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</si>
  <si>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</si>
  <si>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</si>
  <si>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</si>
  <si>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</si>
  <si>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</si>
  <si>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</si>
  <si>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</si>
  <si>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</si>
  <si>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</si>
  <si>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</si>
  <si>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</si>
  <si>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</si>
  <si>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</si>
  <si>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</si>
  <si>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</si>
  <si>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</si>
  <si>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</si>
  <si>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</si>
  <si>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</si>
  <si>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</si>
  <si>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</si>
  <si>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</si>
  <si>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</si>
  <si>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</si>
  <si>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</si>
  <si>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</si>
  <si>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</si>
  <si>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</si>
  <si>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</si>
  <si>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</si>
  <si>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</si>
  <si>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</si>
  <si>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</si>
  <si>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</si>
  <si>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</si>
  <si>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</si>
  <si>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</si>
  <si>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</si>
  <si>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</si>
  <si>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</si>
  <si>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</si>
  <si>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</si>
  <si>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</si>
  <si>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</si>
  <si>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</si>
  <si>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</si>
  <si>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</si>
  <si>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</si>
  <si>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</si>
  <si>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</si>
  <si>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</si>
  <si>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</si>
  <si>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</si>
  <si>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</si>
  <si>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</si>
  <si>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</si>
  <si>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</si>
  <si>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</si>
  <si>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</si>
  <si>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</si>
  <si>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</si>
  <si>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</si>
  <si>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</si>
  <si>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</si>
  <si>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</si>
  <si>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</si>
  <si>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</si>
  <si>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</si>
  <si>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</si>
  <si>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</si>
  <si>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</si>
  <si>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</si>
  <si>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</si>
  <si>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</si>
  <si>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</si>
  <si>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</si>
  <si>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</si>
  <si>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</si>
  <si>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</si>
  <si>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</si>
  <si>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</si>
  <si>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</si>
  <si>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</si>
  <si>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</si>
  <si>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</si>
  <si>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</si>
  <si>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</si>
  <si>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</si>
  <si>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</si>
  <si>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</si>
  <si>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</si>
  <si>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</si>
  <si>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</si>
  <si>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</si>
  <si>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</si>
  <si>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</si>
  <si>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</si>
  <si>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</si>
  <si>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</si>
  <si>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</si>
  <si>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</si>
  <si>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</si>
  <si>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</si>
  <si>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</si>
  <si>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</si>
  <si>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</si>
  <si>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</si>
  <si>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</si>
  <si>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</si>
  <si>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</si>
  <si>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</si>
  <si>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</si>
  <si>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</si>
  <si>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</si>
  <si>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</si>
  <si>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</si>
  <si>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</si>
  <si>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</si>
  <si>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</si>
  <si>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</si>
  <si>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</si>
  <si>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</si>
  <si>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</si>
  <si>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</si>
  <si>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</si>
  <si>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</si>
  <si>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</si>
  <si>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</si>
  <si>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</si>
  <si>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</si>
  <si>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</si>
  <si>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</si>
  <si>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</si>
  <si>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</si>
  <si>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</si>
  <si>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</si>
  <si>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</si>
  <si>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</si>
  <si>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</si>
  <si>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</si>
  <si>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</si>
  <si>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</si>
  <si>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</si>
  <si>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</si>
  <si>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</si>
  <si>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</si>
  <si>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</si>
  <si>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</si>
  <si>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</si>
  <si>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</si>
  <si>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</si>
  <si>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</si>
  <si>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</si>
  <si>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</si>
  <si>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</si>
  <si>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</si>
  <si>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</si>
  <si>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</si>
  <si>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</si>
  <si>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</si>
  <si>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</si>
  <si>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</si>
  <si>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</si>
  <si>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</si>
  <si>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</si>
  <si>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</si>
  <si>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</si>
  <si>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</si>
  <si>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</si>
  <si>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</si>
  <si>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</si>
  <si>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</si>
  <si>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</si>
  <si>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</si>
  <si>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</si>
  <si>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</si>
  <si>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</si>
  <si>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</si>
  <si>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</si>
  <si>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</si>
  <si>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</si>
  <si>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</si>
  <si>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</si>
  <si>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</si>
  <si>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</si>
  <si>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</si>
  <si>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</si>
  <si>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</si>
  <si>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</si>
  <si>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</si>
  <si>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</si>
  <si>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</si>
  <si>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</si>
  <si>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</si>
  <si>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</si>
  <si>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</si>
  <si>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</si>
  <si>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</si>
  <si>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</si>
  <si>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</si>
  <si>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</si>
  <si>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</si>
  <si>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</si>
  <si>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</si>
  <si>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</si>
  <si>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</si>
  <si>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</si>
  <si>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</si>
  <si>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</si>
  <si>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</si>
  <si>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</si>
  <si>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</si>
  <si>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</si>
  <si>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</si>
  <si>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</si>
  <si>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</si>
  <si>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</si>
  <si>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</si>
  <si>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</si>
  <si>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</si>
  <si>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</si>
  <si>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</si>
  <si>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</si>
  <si>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</si>
  <si>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</si>
  <si>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</si>
  <si>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</si>
  <si>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</si>
  <si>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</si>
  <si>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</si>
  <si>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</si>
  <si>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</si>
  <si>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</si>
  <si>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</si>
  <si>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</si>
  <si>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</si>
  <si>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</si>
  <si>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</si>
  <si>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</si>
  <si>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</si>
  <si>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</si>
  <si>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</si>
  <si>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</si>
  <si>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</si>
  <si>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</si>
  <si>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</si>
  <si>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</si>
  <si>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</si>
  <si>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</si>
  <si>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</si>
  <si>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</si>
  <si>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</si>
  <si>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</si>
  <si>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</si>
  <si>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</si>
  <si>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</si>
  <si>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</si>
  <si>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</si>
  <si>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</si>
  <si>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</si>
  <si>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</si>
  <si>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</si>
  <si>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</si>
  <si>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</si>
  <si>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</si>
  <si>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</si>
  <si>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</si>
  <si>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</si>
  <si>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</si>
  <si>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</si>
  <si>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</si>
  <si>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</si>
  <si>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</si>
  <si>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</si>
  <si>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</si>
  <si>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</si>
  <si>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</si>
  <si>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</si>
  <si>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</si>
  <si>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</si>
  <si>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</si>
  <si>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</si>
  <si>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</si>
  <si>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</si>
  <si>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</si>
  <si>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</si>
  <si>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</si>
  <si>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</si>
  <si>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</si>
  <si>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</si>
  <si>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</si>
  <si>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</si>
  <si>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</si>
  <si>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</si>
  <si>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</si>
  <si>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</si>
  <si>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</si>
  <si>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</si>
  <si>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</si>
  <si>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</si>
  <si>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</si>
  <si>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</si>
  <si>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</si>
  <si>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</si>
  <si>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</si>
  <si>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</si>
  <si>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</si>
  <si>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</si>
  <si>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</si>
  <si>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</si>
  <si>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</si>
  <si>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</si>
  <si>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</si>
  <si>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</si>
  <si>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</si>
  <si>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</si>
  <si>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</si>
  <si>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</si>
  <si>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</si>
  <si>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</si>
  <si>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</si>
  <si>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</si>
  <si>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</si>
  <si>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</si>
  <si>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</si>
  <si>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</si>
  <si>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</si>
  <si>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</si>
  <si>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</si>
  <si>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</si>
  <si>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</si>
  <si>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</si>
  <si>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</si>
  <si>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</si>
  <si>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</si>
  <si>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</si>
  <si>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</si>
  <si>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</si>
  <si>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</si>
  <si>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</si>
  <si>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</si>
  <si>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</si>
  <si>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</si>
  <si>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</si>
  <si>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</si>
  <si>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</si>
  <si>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</si>
  <si>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</si>
  <si>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</si>
  <si>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</si>
  <si>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</si>
  <si>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</si>
  <si>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</si>
  <si>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</si>
  <si>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</si>
  <si>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</si>
  <si>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</si>
  <si>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</si>
  <si>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</si>
  <si>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</si>
  <si>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</si>
  <si>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</si>
  <si>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</si>
  <si>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</si>
  <si>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</si>
  <si>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</si>
  <si>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</si>
  <si>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</si>
  <si>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</si>
  <si>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</si>
  <si>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</si>
  <si>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</si>
  <si>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</si>
  <si>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</si>
  <si>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</si>
  <si>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</si>
  <si>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</si>
  <si>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</si>
  <si>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</si>
  <si>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</si>
  <si>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</si>
  <si>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</si>
  <si>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</si>
  <si>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</si>
  <si>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</si>
  <si>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</si>
  <si>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</si>
  <si>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</si>
  <si>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</si>
  <si>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</si>
  <si>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</si>
  <si>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</si>
  <si>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</si>
  <si>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</si>
  <si>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</si>
  <si>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</si>
  <si>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</si>
  <si>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</si>
  <si>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</si>
  <si>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</si>
  <si>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</si>
  <si>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</si>
  <si>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</si>
  <si>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</si>
  <si>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</si>
  <si>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</si>
  <si>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</si>
  <si>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</si>
  <si>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</si>
  <si>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</si>
  <si>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</si>
  <si>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</si>
  <si>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</si>
  <si>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</si>
  <si>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</si>
  <si>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</si>
  <si>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</si>
  <si>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</si>
  <si>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</si>
  <si>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</si>
  <si>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</si>
  <si>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</si>
  <si>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</si>
  <si>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</si>
  <si>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</si>
  <si>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</si>
  <si>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</si>
  <si>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</si>
  <si>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</si>
  <si>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</si>
  <si>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</si>
  <si>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</si>
  <si>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</si>
  <si>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</si>
  <si>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</si>
  <si>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</si>
  <si>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</si>
  <si>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</si>
  <si>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</si>
  <si>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</si>
  <si>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</si>
  <si>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</si>
  <si>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</si>
  <si>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</si>
  <si>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</si>
  <si>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</si>
  <si>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</si>
  <si>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</si>
  <si>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</si>
  <si>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</si>
  <si>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</si>
  <si>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</si>
  <si>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</si>
  <si>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</si>
  <si>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</si>
  <si>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</si>
  <si>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</si>
  <si>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</si>
  <si>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</si>
  <si>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</si>
  <si>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</si>
  <si>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</si>
  <si>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</si>
  <si>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</si>
  <si>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</si>
  <si>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</si>
  <si>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</si>
  <si>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</si>
  <si>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</si>
  <si>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</si>
  <si>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</si>
  <si>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</si>
  <si>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</si>
  <si>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</si>
  <si>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</si>
  <si>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</si>
  <si>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</si>
  <si>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</si>
  <si>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</si>
  <si>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</si>
  <si>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</si>
  <si>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</si>
  <si>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</si>
  <si>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</si>
  <si>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</si>
  <si>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</si>
  <si>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</si>
  <si>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</si>
  <si>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</si>
  <si>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</si>
  <si>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</si>
  <si>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</si>
  <si>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</si>
  <si>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</si>
  <si>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</si>
  <si>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</si>
  <si>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</si>
  <si>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</si>
  <si>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</si>
  <si>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</si>
  <si>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</si>
  <si>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</si>
  <si>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</si>
  <si>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</si>
  <si>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</si>
  <si>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</si>
  <si>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</si>
  <si>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</si>
  <si>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</si>
  <si>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</si>
  <si>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</si>
  <si>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</si>
  <si>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</si>
  <si>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</si>
  <si>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</si>
  <si>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</si>
  <si>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</si>
  <si>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</si>
  <si>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</si>
  <si>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</si>
  <si>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</si>
  <si>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</si>
  <si>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</si>
  <si>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</si>
  <si>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</si>
  <si>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</si>
  <si>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</si>
  <si>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</si>
  <si>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</si>
  <si>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</si>
  <si>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</si>
  <si>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</si>
  <si>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</si>
  <si>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</si>
  <si>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</si>
  <si>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</si>
  <si>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</si>
  <si>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</si>
  <si>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</si>
  <si>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</si>
  <si>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</si>
  <si>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</si>
  <si>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</si>
  <si>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</si>
  <si>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</si>
  <si>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</si>
  <si>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</si>
  <si>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</si>
  <si>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</si>
  <si>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</si>
  <si>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</si>
  <si>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</si>
  <si>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</si>
  <si>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</si>
  <si>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</si>
  <si>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</si>
  <si>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</si>
  <si>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</si>
  <si>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</si>
  <si>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</si>
  <si>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</si>
  <si>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</si>
  <si>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</si>
  <si>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</si>
  <si>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</si>
  <si>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</si>
  <si>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</si>
  <si>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</si>
  <si>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</si>
  <si>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</si>
  <si>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</si>
  <si>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</si>
  <si>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</si>
  <si>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</si>
  <si>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</si>
  <si>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</si>
  <si>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</si>
  <si>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</si>
  <si>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</si>
  <si>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</si>
  <si>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</si>
  <si>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</si>
  <si>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</si>
  <si>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</si>
  <si>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</si>
  <si>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</si>
  <si>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</si>
  <si>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</si>
  <si>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</si>
  <si>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</si>
  <si>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</si>
  <si>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</si>
  <si>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</si>
  <si>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</si>
  <si>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</si>
  <si>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</si>
  <si>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</si>
  <si>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</si>
  <si>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</si>
  <si>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</si>
  <si>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</si>
  <si>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</si>
  <si>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</si>
  <si>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</si>
  <si>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</si>
  <si>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</si>
  <si>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</si>
  <si>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</si>
  <si>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</si>
  <si>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</si>
  <si>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</si>
  <si>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</si>
  <si>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</si>
  <si>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</si>
  <si>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</si>
  <si>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</si>
  <si>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</si>
  <si>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</si>
  <si>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</si>
  <si>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</si>
  <si>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</si>
  <si>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</si>
  <si>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</si>
  <si>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</si>
  <si>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</si>
  <si>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</si>
  <si>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</si>
  <si>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</si>
  <si>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</si>
  <si>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</si>
  <si>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</si>
  <si>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</si>
  <si>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</si>
  <si>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</si>
  <si>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</si>
  <si>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</si>
  <si>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</si>
  <si>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</si>
  <si>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</si>
  <si>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</si>
  <si>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</si>
  <si>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</si>
  <si>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</si>
  <si>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</si>
  <si>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</si>
  <si>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</si>
  <si>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</si>
  <si>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</si>
  <si>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</si>
  <si>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</si>
  <si>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</si>
  <si>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</si>
  <si>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</si>
  <si>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</si>
  <si>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</si>
  <si>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</si>
  <si>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</si>
  <si>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</si>
  <si>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</si>
  <si>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</si>
  <si>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</si>
  <si>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</si>
  <si>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</si>
  <si>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</si>
  <si>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</si>
  <si>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</si>
  <si>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</si>
  <si>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</si>
  <si>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</si>
  <si>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</si>
  <si>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</si>
  <si>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</si>
  <si>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</si>
  <si>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</si>
  <si>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</si>
  <si>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</si>
  <si>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</si>
  <si>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</si>
  <si>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</si>
  <si>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</si>
  <si>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</si>
  <si>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</si>
  <si>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</si>
  <si>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</si>
  <si>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</si>
  <si>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</si>
  <si>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</si>
  <si>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</si>
  <si>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</si>
  <si>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</si>
  <si>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</si>
  <si>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</si>
  <si>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</si>
  <si>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</si>
  <si>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</si>
  <si>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</si>
  <si>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</si>
  <si>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</si>
  <si>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</si>
  <si>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</si>
  <si>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</si>
  <si>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</si>
  <si>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</si>
  <si>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</si>
  <si>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</si>
  <si>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</si>
  <si>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</si>
  <si>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</si>
  <si>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</si>
  <si>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</si>
  <si>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</si>
  <si>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</si>
  <si>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</si>
  <si>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</si>
  <si>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</si>
  <si>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</si>
  <si>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</si>
  <si>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</si>
  <si>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</si>
  <si>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</si>
  <si>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</si>
  <si>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</si>
  <si>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</si>
  <si>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</si>
  <si>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</si>
  <si>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</si>
  <si>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</si>
  <si>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</si>
  <si>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</si>
  <si>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</si>
  <si>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</si>
  <si>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</si>
  <si>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</si>
  <si>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</si>
  <si>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</si>
  <si>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</si>
  <si>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</si>
  <si>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</si>
  <si>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</si>
  <si>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</si>
  <si>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</si>
  <si>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</si>
  <si>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</si>
  <si>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</si>
  <si>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</si>
  <si>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</si>
  <si>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</si>
  <si>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</si>
  <si>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</si>
  <si>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</si>
  <si>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</si>
  <si>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</si>
  <si>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</si>
  <si>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</si>
  <si>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</si>
  <si>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</si>
  <si>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</si>
  <si>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</si>
  <si>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</si>
  <si>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</si>
  <si>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</si>
  <si>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</si>
  <si>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</si>
  <si>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</si>
  <si>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</si>
  <si>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</si>
  <si>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</si>
  <si>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</si>
  <si>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</si>
  <si>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</si>
  <si>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</si>
  <si>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</si>
  <si>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</si>
  <si>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</si>
  <si>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</si>
  <si>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</si>
  <si>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</si>
  <si>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</si>
  <si>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</si>
  <si>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</si>
  <si>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</si>
  <si>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</si>
  <si>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</si>
  <si>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</si>
  <si>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</si>
  <si>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</si>
  <si>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</si>
  <si>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</si>
  <si>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</si>
  <si>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</si>
  <si>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</si>
  <si>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</si>
  <si>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</si>
  <si>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</si>
  <si>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</si>
  <si>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</si>
  <si>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</si>
  <si>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</si>
  <si>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</si>
  <si>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</si>
  <si>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</si>
  <si>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</si>
  <si>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</si>
  <si>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</si>
  <si>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</si>
  <si>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</si>
  <si>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</si>
  <si>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</si>
  <si>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</si>
  <si>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</si>
  <si>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</si>
  <si>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</si>
  <si>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</si>
  <si>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</si>
  <si>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</si>
  <si>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</si>
  <si>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</si>
  <si>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</si>
  <si>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</si>
  <si>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</si>
  <si>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</si>
  <si>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</si>
  <si>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</si>
  <si>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</si>
  <si>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</si>
  <si>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</si>
  <si>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</si>
  <si>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</si>
  <si>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</si>
  <si>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</si>
  <si>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</si>
  <si>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</si>
  <si>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</si>
  <si>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</si>
  <si>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</si>
  <si>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</si>
  <si>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</si>
  <si>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</si>
  <si>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</si>
  <si>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</si>
  <si>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</si>
  <si>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</si>
  <si>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</si>
  <si>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</si>
  <si>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</si>
  <si>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</si>
  <si>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</si>
  <si>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</si>
  <si>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</si>
  <si>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</si>
  <si>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</si>
  <si>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</si>
  <si>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</si>
  <si>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</si>
  <si>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</si>
  <si>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</si>
  <si>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</si>
  <si>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</si>
  <si>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</si>
  <si>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</si>
  <si>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</si>
  <si>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</si>
  <si>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</si>
  <si>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</si>
  <si>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</si>
  <si>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</si>
  <si>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</si>
  <si>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</si>
  <si>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</si>
  <si>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</si>
  <si>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</si>
  <si>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</si>
  <si>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</si>
  <si>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</si>
  <si>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</si>
  <si>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</si>
  <si>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</si>
  <si>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</si>
  <si>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</si>
  <si>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</si>
  <si>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</si>
  <si>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</si>
  <si>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</si>
  <si>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</si>
  <si>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</si>
  <si>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</si>
  <si>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</si>
  <si>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</si>
  <si>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</si>
  <si>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</si>
  <si>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</si>
  <si>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</si>
  <si>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</si>
  <si>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</si>
  <si>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</si>
  <si>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</si>
  <si>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</si>
  <si>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</si>
  <si>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</si>
  <si>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</si>
  <si>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</si>
  <si>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</si>
  <si>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</si>
  <si>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</si>
  <si>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</si>
  <si>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</si>
  <si>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</si>
  <si>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</si>
  <si>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</si>
  <si>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</si>
  <si>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</si>
  <si>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</si>
  <si>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</si>
  <si>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</si>
  <si>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</si>
  <si>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</si>
  <si>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</si>
  <si>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</si>
  <si>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</si>
  <si>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</si>
  <si>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</si>
  <si>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</si>
  <si>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</si>
  <si>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</si>
  <si>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</si>
  <si>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</si>
  <si>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</si>
  <si>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</si>
  <si>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</si>
  <si>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</si>
  <si>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</si>
  <si>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</si>
  <si>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</si>
  <si>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</si>
  <si>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</si>
  <si>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</si>
  <si>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</si>
  <si>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</si>
  <si>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</si>
  <si>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</si>
  <si>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</si>
  <si>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</si>
  <si>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</si>
  <si>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</si>
  <si>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</si>
  <si>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</si>
  <si>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</si>
  <si>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</si>
  <si>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</si>
  <si>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</si>
  <si>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</si>
  <si>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</si>
  <si>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</si>
  <si>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</si>
  <si>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</si>
  <si>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</si>
  <si>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</si>
  <si>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</si>
  <si>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</si>
  <si>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</si>
  <si>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</si>
  <si>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</si>
  <si>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</si>
  <si>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</si>
  <si>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</si>
  <si>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</si>
  <si>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</si>
  <si>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</si>
  <si>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</si>
  <si>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</si>
  <si>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</si>
  <si>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</si>
  <si>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</si>
  <si>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</si>
  <si>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</si>
  <si>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</si>
  <si>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</si>
  <si>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</si>
  <si>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</si>
  <si>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</si>
  <si>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</si>
  <si>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</si>
  <si>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</si>
  <si>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</si>
  <si>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</si>
  <si>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</si>
  <si>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</si>
  <si>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</si>
  <si>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</si>
  <si>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</si>
  <si>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</si>
  <si>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</si>
  <si>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</si>
  <si>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</si>
  <si>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</si>
  <si>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</si>
  <si>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</si>
  <si>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</si>
  <si>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</si>
  <si>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</si>
  <si>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</si>
  <si>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</si>
  <si>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</si>
  <si>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</si>
  <si>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</si>
  <si>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</si>
  <si>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</si>
  <si>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</si>
  <si>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</si>
  <si>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</si>
  <si>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</si>
  <si>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</si>
  <si>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</si>
  <si>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</si>
  <si>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</si>
  <si>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</si>
  <si>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</si>
  <si>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</si>
  <si>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</si>
  <si>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</si>
  <si>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</si>
  <si>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</si>
  <si>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</si>
  <si>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</si>
  <si>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</si>
  <si>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</si>
  <si>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</si>
  <si>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</si>
  <si>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</si>
  <si>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</si>
  <si>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</si>
  <si>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</si>
  <si>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</si>
  <si>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</si>
  <si>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</si>
  <si>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</si>
  <si>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</si>
  <si>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</si>
  <si>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</si>
  <si>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</si>
  <si>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</si>
  <si>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</si>
  <si>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</si>
  <si>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</si>
  <si>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</si>
  <si>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</si>
  <si>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</si>
  <si>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</si>
  <si>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</si>
  <si>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</si>
  <si>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</si>
  <si>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</si>
  <si>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</si>
  <si>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</si>
  <si>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</si>
  <si>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</si>
  <si>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</si>
  <si>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</si>
  <si>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</si>
  <si>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</si>
  <si>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</si>
  <si>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</si>
  <si>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</si>
  <si>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</si>
  <si>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</si>
  <si>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</si>
  <si>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</si>
  <si>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</si>
  <si>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</si>
  <si>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</si>
  <si>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</si>
  <si>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</si>
  <si>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</si>
  <si>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</si>
  <si>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</si>
  <si>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</si>
  <si>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</si>
  <si>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</si>
  <si>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</si>
  <si>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</si>
  <si>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</si>
  <si>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</si>
  <si>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</si>
  <si>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</si>
  <si>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</si>
  <si>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</si>
  <si>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</si>
  <si>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</si>
  <si>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</si>
  <si>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</si>
  <si>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</si>
  <si>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</si>
  <si>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</si>
  <si>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</si>
  <si>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</si>
  <si>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</si>
  <si>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</si>
  <si>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</si>
  <si>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</si>
  <si>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</si>
  <si>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</si>
  <si>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</si>
  <si>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</si>
  <si>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</si>
  <si>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</si>
  <si>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</si>
  <si>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</si>
  <si>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</si>
  <si>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</si>
  <si>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</si>
  <si>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</si>
  <si>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</si>
  <si>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</si>
  <si>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</si>
  <si>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</si>
  <si>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</si>
  <si>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</si>
  <si>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</si>
  <si>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</si>
  <si>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</si>
  <si>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</si>
  <si>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</si>
  <si>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</si>
  <si>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</si>
  <si>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</si>
  <si>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</si>
  <si>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</si>
  <si>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</si>
  <si>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</si>
  <si>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</si>
  <si>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</si>
  <si>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</si>
  <si>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</si>
  <si>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</si>
  <si>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</si>
  <si>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</si>
  <si>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</si>
  <si>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</si>
  <si>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</si>
  <si>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</si>
  <si>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</si>
  <si>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</si>
  <si>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</si>
  <si>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</si>
  <si>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</si>
  <si>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</si>
  <si>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</si>
  <si>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</si>
  <si>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</si>
  <si>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</si>
  <si>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</si>
  <si>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</si>
  <si>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</si>
  <si>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</si>
  <si>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</si>
  <si>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</si>
  <si>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</si>
  <si>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</si>
  <si>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</si>
  <si>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</si>
  <si>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</si>
  <si>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</si>
  <si>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</si>
  <si>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</si>
  <si>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</si>
  <si>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</si>
  <si>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</si>
  <si>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</si>
  <si>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</si>
  <si>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</si>
  <si>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</si>
  <si>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</si>
  <si>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</si>
  <si>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</si>
  <si>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</si>
  <si>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</si>
  <si>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</si>
  <si>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</si>
  <si>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</si>
  <si>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</si>
  <si>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</si>
  <si>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</si>
  <si>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</si>
  <si>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</si>
  <si>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</si>
  <si>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</si>
  <si>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</si>
  <si>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</si>
  <si>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</si>
  <si>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</si>
  <si>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</si>
  <si>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</si>
  <si>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</si>
  <si>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</si>
  <si>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</si>
  <si>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</si>
  <si>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</si>
  <si>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</si>
  <si>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</si>
  <si>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</si>
  <si>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</si>
  <si>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</si>
  <si>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</si>
  <si>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</si>
  <si>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</si>
  <si>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</si>
  <si>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</si>
  <si>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</si>
  <si>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</si>
  <si>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</si>
  <si>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</si>
  <si>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</si>
  <si>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</si>
  <si>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</si>
  <si>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</si>
  <si>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</si>
  <si>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</si>
  <si>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</si>
  <si>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</si>
  <si>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</si>
  <si>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</si>
  <si>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</si>
  <si>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</si>
  <si>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</si>
  <si>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</si>
  <si>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</si>
  <si>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</si>
  <si>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</si>
  <si>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</si>
  <si>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</si>
  <si>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</si>
  <si>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</si>
  <si>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</si>
  <si>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</si>
  <si>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</si>
  <si>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</si>
  <si>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</si>
  <si>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</si>
  <si>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</si>
  <si>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</si>
  <si>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</si>
  <si>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</si>
  <si>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</si>
  <si>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</si>
  <si>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</si>
  <si>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</si>
  <si>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</si>
  <si>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</si>
  <si>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</si>
  <si>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</si>
  <si>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</si>
  <si>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</si>
  <si>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</si>
  <si>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</si>
  <si>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</si>
  <si>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</si>
  <si>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</si>
  <si>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</si>
  <si>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</si>
  <si>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</si>
  <si>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</si>
  <si>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</si>
  <si>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</si>
  <si>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</si>
  <si>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</si>
  <si>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</si>
  <si>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</si>
  <si>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</si>
  <si>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</si>
  <si>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</si>
  <si>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</si>
  <si>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</si>
  <si>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</si>
  <si>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</si>
  <si>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</si>
  <si>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</si>
  <si>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</si>
  <si>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</si>
  <si>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</si>
  <si>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</si>
  <si>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</si>
  <si>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</si>
  <si>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</si>
  <si>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</si>
  <si>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</si>
  <si>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</si>
  <si>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</si>
  <si>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</si>
  <si>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</si>
  <si>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</si>
  <si>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</si>
  <si>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</si>
  <si>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</si>
  <si>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</si>
  <si>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</si>
  <si>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</si>
  <si>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</si>
  <si>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</si>
  <si>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</si>
  <si>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</si>
  <si>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</si>
  <si>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</si>
  <si>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</si>
  <si>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</si>
  <si>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</si>
  <si>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</si>
  <si>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</si>
  <si>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</si>
  <si>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</si>
  <si>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</si>
  <si>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</si>
  <si>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</si>
  <si>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</si>
  <si>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</si>
  <si>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</si>
  <si>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</si>
  <si>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</si>
  <si>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</si>
  <si>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</si>
  <si>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</si>
  <si>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</si>
  <si>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</si>
  <si>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</si>
  <si>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</si>
  <si>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</si>
  <si>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</si>
  <si>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</si>
  <si>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</si>
  <si>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</si>
  <si>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</si>
  <si>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</si>
  <si>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</si>
  <si>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</si>
  <si>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</si>
  <si>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</si>
  <si>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</si>
  <si>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</si>
  <si>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</si>
  <si>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</si>
  <si>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</si>
  <si>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</si>
  <si>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</si>
  <si>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</si>
  <si>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</si>
  <si>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</si>
  <si>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</si>
  <si>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</si>
  <si>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</si>
  <si>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</si>
  <si>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</si>
  <si>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</si>
  <si>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</si>
  <si>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</si>
  <si>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</si>
  <si>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</si>
  <si>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</si>
  <si>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</si>
  <si>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</si>
  <si>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</si>
  <si>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</si>
  <si>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</si>
  <si>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</si>
  <si>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</si>
  <si>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</si>
  <si>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</si>
  <si>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</si>
  <si>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</si>
  <si>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</si>
  <si>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</si>
  <si>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</si>
  <si>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</si>
  <si>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</si>
  <si>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</si>
  <si>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</si>
  <si>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</si>
  <si>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</si>
  <si>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</si>
  <si>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</si>
  <si>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</si>
  <si>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</si>
  <si>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</si>
  <si>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</si>
  <si>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</si>
  <si>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</si>
  <si>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</si>
  <si>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</si>
  <si>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</si>
  <si>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</si>
  <si>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</si>
  <si>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</si>
  <si>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</si>
  <si>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</si>
  <si>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</si>
  <si>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</si>
  <si>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</si>
  <si>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</si>
  <si>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</si>
  <si>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</si>
  <si>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</si>
  <si>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</si>
  <si>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</si>
  <si>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</si>
  <si>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</si>
  <si>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</si>
  <si>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</si>
  <si>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</si>
  <si>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</si>
  <si>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</si>
  <si>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</si>
  <si>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</si>
  <si>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</si>
  <si>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</si>
  <si>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</si>
  <si>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</si>
  <si>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</si>
  <si>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</si>
  <si>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</si>
  <si>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</si>
  <si>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</si>
  <si>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</si>
  <si>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</si>
  <si>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</si>
  <si>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</si>
  <si>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</si>
  <si>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</si>
  <si>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</si>
  <si>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</si>
  <si>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</si>
  <si>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</si>
  <si>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</si>
  <si>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</si>
  <si>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</si>
  <si>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</si>
  <si>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</si>
  <si>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</si>
  <si>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</si>
  <si>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</si>
  <si>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</si>
  <si>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</si>
  <si>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</si>
  <si>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</si>
  <si>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</si>
  <si>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</si>
  <si>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</si>
  <si>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</si>
  <si>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</si>
  <si>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</si>
  <si>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</si>
  <si>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</si>
  <si>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</si>
  <si>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</si>
  <si>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</si>
  <si>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</si>
  <si>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</si>
  <si>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</si>
  <si>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</si>
  <si>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</si>
  <si>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</si>
  <si>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</si>
  <si>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</si>
  <si>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</si>
  <si>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</si>
  <si>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</si>
  <si>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</si>
  <si>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</si>
  <si>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</si>
  <si>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</si>
  <si>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</si>
  <si>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</si>
  <si>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</si>
  <si>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</si>
  <si>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</si>
  <si>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</si>
  <si>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</si>
  <si>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</si>
  <si>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</si>
  <si>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</si>
  <si>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</si>
  <si>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</si>
  <si>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</si>
  <si>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</si>
  <si>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</si>
  <si>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</si>
  <si>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</si>
  <si>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</si>
  <si>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</si>
  <si>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</si>
  <si>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</si>
  <si>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</si>
  <si>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</si>
  <si>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</si>
  <si>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</si>
  <si>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</si>
  <si>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</si>
  <si>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</si>
  <si>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</si>
  <si>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</si>
  <si>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</si>
  <si>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</si>
  <si>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</si>
  <si>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</si>
  <si>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</si>
  <si>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</si>
  <si>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</si>
  <si>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</si>
  <si>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</si>
  <si>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</si>
  <si>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</si>
  <si>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</si>
  <si>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</si>
  <si>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</si>
  <si>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</si>
  <si>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</si>
  <si>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</si>
  <si>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</si>
  <si>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</si>
  <si>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</si>
  <si>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</si>
  <si>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</si>
  <si>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</si>
  <si>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</si>
  <si>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</si>
  <si>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</si>
  <si>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</si>
  <si>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</si>
  <si>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</si>
  <si>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</si>
  <si>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</si>
  <si>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</si>
  <si>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</si>
  <si>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</si>
  <si>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</si>
  <si>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</si>
  <si>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</si>
  <si>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</si>
  <si>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</si>
  <si>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</si>
  <si>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</si>
  <si>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</si>
  <si>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</si>
  <si>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</si>
  <si>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</si>
  <si>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</si>
  <si>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</si>
  <si>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</si>
  <si>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</si>
  <si>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</si>
  <si>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</si>
  <si>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</si>
  <si>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</si>
  <si>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</si>
  <si>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</si>
  <si>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</si>
  <si>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</si>
  <si>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</si>
  <si>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</si>
  <si>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</si>
  <si>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</si>
  <si>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</si>
  <si>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</si>
  <si>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</si>
  <si>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</si>
  <si>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</si>
  <si>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</si>
  <si>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</si>
  <si>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</si>
  <si>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</si>
  <si>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</si>
  <si>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</si>
  <si>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</si>
  <si>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</si>
  <si>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</si>
  <si>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</si>
  <si>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</si>
  <si>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</si>
  <si>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</si>
  <si>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</si>
  <si>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</si>
  <si>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</si>
  <si>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</si>
  <si>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</si>
  <si>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</si>
  <si>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</si>
  <si>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</si>
  <si>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</si>
  <si>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</si>
  <si>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</si>
  <si>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</si>
  <si>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</si>
  <si>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</si>
  <si>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</si>
  <si>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</si>
  <si>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</si>
  <si>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</si>
  <si>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</si>
  <si>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</si>
  <si>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</si>
  <si>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</si>
  <si>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</si>
  <si>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</si>
  <si>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</si>
  <si>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</si>
  <si>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</si>
  <si>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</si>
  <si>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</si>
  <si>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</si>
  <si>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</si>
  <si>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</si>
  <si>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</si>
  <si>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</si>
  <si>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</si>
  <si>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</si>
  <si>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</si>
  <si>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</si>
  <si>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</si>
  <si>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</si>
  <si>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</si>
  <si>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</si>
  <si>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</si>
  <si>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</si>
  <si>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</si>
  <si>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</si>
  <si>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</si>
  <si>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</si>
  <si>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</si>
  <si>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</si>
  <si>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</si>
  <si>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</si>
  <si>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</si>
  <si>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</si>
  <si>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</si>
  <si>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</si>
  <si>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</si>
  <si>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</si>
  <si>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</si>
  <si>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</si>
  <si>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</si>
  <si>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</si>
  <si>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</si>
  <si>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</si>
  <si>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</si>
  <si>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</si>
  <si>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</si>
  <si>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</si>
  <si>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</si>
  <si>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</si>
  <si>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</si>
  <si>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</si>
  <si>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</si>
  <si>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</si>
  <si>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</si>
  <si>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</si>
  <si>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</si>
  <si>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</si>
  <si>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</si>
  <si>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</si>
  <si>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</si>
  <si>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</si>
  <si>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</si>
  <si>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</si>
  <si>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</si>
  <si>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</si>
  <si>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</si>
  <si>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</si>
  <si>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</si>
  <si>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</si>
  <si>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</si>
  <si>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</si>
  <si>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</si>
  <si>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</si>
  <si>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</si>
  <si>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</si>
  <si>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</si>
  <si>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</si>
  <si>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</si>
  <si>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</si>
  <si>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</si>
  <si>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</si>
  <si>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</si>
  <si>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</si>
  <si>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</si>
  <si>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</si>
  <si>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</si>
  <si>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</si>
  <si>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</si>
  <si>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</si>
  <si>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</si>
  <si>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</si>
  <si>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</si>
  <si>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</si>
  <si>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</si>
  <si>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</si>
  <si>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</si>
  <si>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</si>
  <si>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</si>
  <si>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</si>
  <si>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</si>
  <si>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</si>
  <si>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</si>
  <si>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</si>
  <si>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</si>
  <si>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</si>
  <si>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</si>
  <si>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</si>
  <si>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</si>
  <si>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</si>
  <si>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</si>
  <si>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</si>
  <si>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</si>
  <si>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</si>
  <si>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</si>
  <si>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</si>
  <si>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</si>
  <si>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</si>
  <si>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</si>
  <si>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</si>
  <si>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</si>
  <si>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</si>
  <si>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</si>
  <si>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</si>
  <si>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</si>
  <si>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</si>
  <si>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</si>
  <si>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</si>
  <si>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</si>
  <si>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</si>
  <si>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</si>
  <si>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</si>
  <si>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</si>
  <si>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</si>
  <si>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</si>
  <si>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</si>
  <si>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</si>
  <si>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</si>
  <si>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</si>
  <si>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</si>
  <si>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</si>
  <si>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</si>
  <si>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</si>
  <si>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</si>
  <si>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</si>
  <si>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</si>
  <si>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</si>
  <si>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</si>
  <si>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</si>
  <si>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</si>
  <si>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</si>
  <si>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</si>
  <si>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</si>
  <si>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</si>
  <si>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</si>
  <si>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</si>
  <si>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</si>
  <si>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</si>
  <si>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</si>
  <si>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</si>
  <si>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</si>
  <si>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</si>
  <si>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</si>
  <si>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</si>
  <si>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</si>
  <si>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</si>
  <si>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</si>
  <si>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</si>
  <si>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</si>
  <si>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</si>
  <si>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</si>
  <si>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</si>
  <si>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</si>
  <si>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</si>
  <si>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</si>
  <si>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</si>
  <si>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</si>
  <si>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</si>
  <si>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</si>
  <si>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</si>
  <si>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</si>
  <si>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</si>
  <si>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</si>
  <si>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</si>
  <si>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</si>
  <si>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</si>
  <si>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</si>
  <si>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</si>
  <si>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</si>
  <si>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</si>
  <si>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</si>
  <si>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</si>
  <si>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</si>
  <si>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</si>
  <si>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</si>
  <si>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</si>
  <si>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</si>
  <si>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</si>
  <si>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</si>
  <si>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</si>
  <si>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</si>
  <si>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</si>
  <si>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</si>
  <si>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</si>
  <si>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</si>
  <si>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</si>
  <si>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</si>
  <si>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</si>
  <si>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</si>
  <si>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</si>
  <si>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</si>
  <si>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</si>
  <si>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</si>
  <si>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</si>
  <si>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</si>
  <si>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</si>
  <si>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</si>
  <si>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</si>
  <si>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</si>
  <si>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</si>
  <si>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</si>
  <si>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</si>
  <si>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</si>
  <si>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</si>
  <si>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</si>
  <si>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</si>
  <si>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</si>
  <si>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</si>
  <si>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</si>
  <si>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</si>
  <si>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</si>
  <si>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</si>
  <si>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</si>
  <si>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</si>
  <si>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</si>
  <si>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</si>
  <si>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</si>
  <si>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</si>
  <si>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</si>
  <si>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</si>
  <si>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</si>
  <si>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</si>
  <si>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</si>
  <si>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</si>
  <si>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</si>
  <si>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</si>
  <si>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</si>
  <si>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</si>
  <si>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</si>
  <si>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</si>
  <si>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</si>
  <si>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</si>
  <si>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</si>
  <si>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</si>
  <si>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</si>
  <si>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</si>
  <si>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</si>
  <si>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</si>
  <si>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</si>
  <si>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</si>
  <si>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</si>
  <si>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</si>
  <si>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</si>
  <si>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</si>
  <si>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</si>
  <si>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</si>
  <si>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</si>
  <si>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</si>
  <si>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</si>
  <si>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</si>
  <si>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</si>
  <si>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</si>
  <si>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</si>
  <si>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</si>
  <si>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</si>
  <si>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</si>
  <si>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</si>
  <si>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</si>
  <si>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</si>
  <si>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</si>
  <si>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</si>
  <si>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</si>
  <si>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</si>
  <si>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</si>
  <si>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</si>
  <si>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</si>
  <si>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</si>
  <si>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</si>
  <si>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</si>
  <si>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</si>
  <si>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</si>
  <si>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</si>
  <si>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</si>
  <si>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</si>
  <si>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</si>
  <si>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</si>
  <si>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</si>
  <si>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</si>
  <si>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</si>
  <si>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</si>
  <si>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</si>
  <si>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</si>
  <si>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</si>
  <si>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</si>
  <si>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</si>
  <si>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</si>
  <si>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</si>
  <si>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</si>
  <si>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</si>
  <si>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</si>
  <si>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</si>
  <si>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</si>
  <si>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</si>
  <si>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</si>
  <si>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</si>
  <si>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</si>
  <si>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</si>
  <si>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</si>
  <si>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</si>
  <si>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</si>
  <si>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</si>
  <si>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</si>
  <si>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</si>
  <si>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</si>
  <si>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</si>
  <si>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</si>
  <si>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</si>
  <si>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</si>
  <si>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</si>
  <si>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</si>
  <si>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</si>
  <si>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</si>
  <si>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</si>
  <si>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</si>
  <si>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</si>
  <si>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</si>
  <si>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</si>
  <si>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</si>
  <si>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</si>
  <si>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</si>
  <si>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</si>
  <si>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</si>
  <si>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</si>
  <si>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</si>
  <si>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</si>
  <si>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</si>
  <si>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</si>
  <si>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</si>
  <si>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</si>
  <si>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</si>
  <si>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</si>
  <si>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</si>
  <si>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</si>
  <si>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</si>
  <si>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</si>
  <si>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</si>
  <si>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</si>
  <si>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</si>
  <si>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</si>
  <si>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</si>
  <si>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</si>
  <si>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</si>
  <si>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</si>
  <si>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</si>
  <si>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</si>
  <si>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</si>
  <si>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</si>
  <si>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</si>
  <si>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</si>
  <si>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</si>
  <si>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</si>
  <si>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</si>
  <si>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</si>
  <si>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</si>
  <si>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</si>
  <si>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</si>
  <si>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</si>
  <si>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</si>
  <si>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</si>
  <si>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</si>
  <si>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</si>
  <si>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</si>
  <si>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</si>
  <si>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</si>
  <si>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</si>
  <si>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</si>
  <si>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</si>
  <si>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</si>
  <si>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</si>
  <si>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</si>
  <si>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</si>
  <si>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</si>
  <si>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</si>
  <si>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</si>
  <si>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</si>
  <si>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</si>
  <si>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</si>
  <si>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</si>
  <si>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</si>
  <si>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</si>
  <si>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</si>
  <si>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</si>
  <si>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</si>
  <si>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</si>
  <si>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</si>
  <si>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</si>
  <si>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</si>
  <si>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</si>
  <si>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</si>
  <si>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</si>
  <si>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</si>
  <si>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</si>
  <si>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</si>
  <si>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</si>
  <si>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</si>
  <si>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</si>
  <si>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</si>
  <si>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</si>
  <si>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</si>
  <si>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</si>
  <si>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</si>
  <si>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</si>
  <si>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</si>
  <si>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</si>
  <si>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</si>
  <si>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</si>
  <si>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</si>
  <si>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</si>
  <si>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</si>
  <si>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</si>
  <si>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</si>
  <si>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</si>
  <si>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</si>
  <si>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</si>
  <si>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</si>
  <si>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</si>
  <si>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</si>
  <si>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</si>
  <si>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</si>
  <si>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</si>
  <si>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</si>
  <si>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</si>
  <si>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</si>
  <si>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</si>
  <si>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</si>
  <si>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</si>
  <si>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</si>
  <si>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</si>
  <si>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</si>
  <si>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</si>
  <si>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</si>
  <si>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</si>
  <si>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</si>
  <si>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</si>
  <si>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</si>
  <si>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</si>
  <si>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</si>
  <si>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</si>
  <si>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</si>
  <si>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</si>
  <si>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</si>
  <si>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</si>
  <si>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</si>
  <si>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</si>
  <si>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</si>
  <si>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</si>
  <si>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</si>
  <si>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</si>
  <si>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</si>
  <si>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</si>
  <si>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</si>
  <si>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</si>
  <si>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</si>
  <si>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</si>
  <si>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</si>
  <si>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</si>
  <si>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</si>
  <si>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</si>
  <si>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</si>
  <si>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</si>
  <si>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</si>
  <si>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</si>
  <si>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</si>
  <si>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</si>
  <si>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</si>
  <si>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</si>
  <si>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</si>
  <si>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</si>
  <si>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</si>
  <si>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</si>
  <si>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</si>
  <si>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</si>
  <si>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</si>
  <si>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</si>
  <si>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</si>
  <si>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</si>
  <si>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</si>
  <si>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</si>
  <si>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</si>
  <si>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</si>
  <si>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</si>
  <si>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</si>
  <si>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</si>
  <si>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</si>
  <si>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</si>
  <si>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</si>
  <si>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</si>
  <si>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</si>
  <si>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</si>
  <si>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</si>
  <si>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</si>
  <si>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</si>
  <si>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</si>
  <si>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</si>
  <si>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</si>
  <si>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</si>
  <si>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</si>
  <si>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</si>
  <si>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</si>
  <si>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</si>
  <si>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</si>
  <si>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</si>
  <si>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</si>
  <si>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</si>
  <si>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</si>
  <si>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</si>
  <si>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</si>
  <si>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</si>
  <si>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</si>
  <si>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</si>
  <si>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</si>
  <si>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</si>
  <si>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</si>
  <si>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</si>
  <si>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</si>
  <si>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</si>
  <si>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</si>
  <si>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</si>
  <si>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</si>
  <si>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</si>
  <si>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</si>
  <si>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</si>
  <si>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</si>
  <si>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</si>
  <si>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</si>
  <si>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</si>
  <si>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</si>
  <si>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</si>
  <si>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</si>
  <si>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</si>
  <si>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</si>
  <si>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</si>
  <si>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</si>
  <si>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</si>
  <si>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</si>
  <si>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</si>
  <si>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</si>
  <si>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</si>
  <si>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</si>
  <si>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</si>
  <si>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</si>
  <si>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</si>
  <si>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</si>
  <si>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</si>
  <si>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</si>
  <si>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</si>
  <si>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</si>
  <si>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</si>
  <si>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</si>
  <si>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</si>
  <si>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</si>
  <si>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</si>
  <si>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</si>
  <si>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</si>
  <si>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</si>
  <si>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</si>
  <si>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</si>
  <si>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</si>
  <si>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</si>
  <si>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</si>
  <si>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</si>
  <si>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</si>
  <si>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</si>
  <si>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</si>
  <si>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</si>
  <si>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</si>
  <si>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</si>
  <si>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</si>
  <si>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</si>
  <si>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</si>
  <si>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</si>
  <si>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</si>
  <si>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</si>
  <si>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</si>
  <si>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</si>
  <si>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</si>
  <si>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</si>
  <si>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</si>
  <si>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</si>
  <si>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</si>
  <si>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</si>
  <si>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</si>
  <si>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</si>
  <si>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</si>
  <si>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</si>
  <si>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</si>
  <si>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</si>
  <si>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</si>
  <si>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</si>
  <si>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</si>
  <si>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</si>
  <si>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</si>
  <si>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</si>
  <si>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</si>
  <si>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</si>
  <si>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</si>
  <si>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</si>
  <si>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</si>
  <si>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</si>
  <si>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</si>
  <si>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</si>
  <si>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</si>
  <si>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</si>
  <si>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</si>
  <si>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</si>
  <si>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</si>
  <si>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</si>
  <si>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</si>
  <si>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</si>
  <si>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</si>
  <si>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</si>
  <si>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</si>
  <si>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</si>
  <si>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</si>
  <si>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</si>
  <si>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</si>
  <si>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</si>
  <si>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</si>
  <si>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</si>
  <si>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</si>
  <si>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</si>
  <si>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</si>
  <si>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</si>
  <si>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</si>
  <si>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</si>
  <si>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</si>
  <si>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</si>
  <si>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</si>
  <si>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</si>
  <si>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</si>
  <si>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</si>
  <si>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</si>
  <si>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</si>
  <si>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</si>
  <si>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</si>
  <si>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</si>
  <si>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</si>
  <si>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</si>
  <si>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</si>
  <si>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</si>
  <si>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</si>
  <si>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</si>
  <si>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</si>
  <si>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</si>
  <si>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</si>
  <si>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</si>
  <si>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</si>
  <si>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</si>
  <si>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</si>
  <si>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</si>
  <si>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</si>
  <si>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</si>
  <si>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</si>
  <si>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</si>
  <si>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</si>
  <si>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</si>
  <si>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</si>
  <si>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</si>
  <si>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</si>
  <si>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</si>
  <si>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</si>
  <si>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</si>
  <si>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</si>
  <si>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</si>
  <si>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</si>
  <si>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</si>
  <si>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</si>
  <si>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</si>
  <si>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</si>
  <si>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</si>
  <si>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</si>
  <si>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</si>
  <si>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</si>
  <si>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</si>
  <si>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</si>
  <si>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</si>
  <si>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</si>
  <si>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</si>
  <si>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</si>
  <si>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</si>
  <si>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</si>
  <si>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</si>
  <si>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</si>
  <si>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</si>
  <si>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</si>
  <si>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</si>
  <si>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</si>
  <si>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</si>
  <si>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</si>
  <si>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</si>
  <si>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</si>
  <si>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</si>
  <si>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</si>
  <si>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</si>
  <si>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</si>
  <si>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</si>
  <si>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</si>
  <si>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</si>
  <si>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</si>
  <si>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</si>
  <si>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</si>
  <si>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</si>
  <si>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</si>
  <si>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</si>
  <si>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</si>
  <si>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</si>
  <si>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</si>
  <si>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</si>
  <si>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</si>
  <si>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</si>
  <si>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</si>
  <si>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</si>
  <si>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</si>
  <si>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</si>
  <si>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</si>
  <si>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</si>
  <si>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</si>
  <si>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</si>
  <si>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</si>
  <si>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</si>
  <si>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</si>
  <si>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</si>
  <si>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</si>
  <si>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</si>
  <si>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</si>
  <si>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</si>
  <si>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</si>
  <si>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</si>
  <si>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</si>
  <si>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</si>
  <si>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</si>
  <si>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</si>
  <si>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</si>
  <si>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</si>
  <si>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</si>
  <si>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</si>
  <si>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</si>
  <si>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</si>
  <si>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</si>
  <si>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</si>
  <si>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</si>
  <si>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</si>
  <si>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</si>
  <si>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</si>
  <si>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</si>
  <si>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</si>
  <si>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</si>
  <si>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</si>
  <si>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</si>
  <si>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</si>
  <si>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</si>
  <si>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</si>
  <si>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</si>
  <si>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</si>
  <si>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</si>
  <si>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</si>
  <si>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</si>
  <si>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</si>
  <si>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</si>
  <si>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</si>
  <si>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</si>
  <si>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</si>
  <si>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</si>
  <si>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</si>
  <si>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</si>
  <si>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</si>
  <si>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</si>
  <si>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</si>
  <si>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</si>
  <si>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</si>
  <si>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</si>
  <si>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</si>
  <si>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</si>
  <si>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</si>
  <si>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</si>
  <si>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</si>
  <si>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</si>
  <si>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</si>
  <si>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</si>
  <si>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</si>
  <si>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</si>
  <si>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</si>
  <si>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</si>
  <si>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</si>
  <si>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</si>
  <si>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</si>
  <si>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</si>
  <si>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</si>
  <si>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</si>
  <si>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</si>
  <si>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</si>
  <si>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</si>
  <si>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</si>
  <si>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</si>
  <si>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</si>
  <si>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</si>
  <si>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</si>
  <si>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</si>
  <si>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</si>
  <si>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</si>
  <si>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</si>
  <si>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</si>
  <si>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</si>
  <si>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</si>
  <si>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</si>
  <si>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</si>
  <si>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</si>
  <si>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</si>
  <si>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</si>
  <si>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</si>
  <si>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</si>
  <si>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</si>
  <si>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</si>
  <si>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</si>
  <si>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</si>
  <si>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</si>
  <si>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</si>
  <si>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</si>
  <si>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</si>
  <si>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</si>
  <si>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</si>
  <si>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</si>
  <si>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</si>
  <si>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</si>
  <si>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</si>
  <si>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</si>
  <si>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</si>
  <si>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</si>
  <si>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</si>
  <si>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</si>
  <si>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</si>
  <si>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</si>
  <si>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</si>
  <si>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</si>
  <si>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</si>
  <si>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</si>
  <si>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</si>
  <si>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</si>
  <si>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</si>
  <si>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</si>
  <si>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</si>
  <si>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</si>
  <si>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</si>
  <si>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</si>
  <si>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</si>
  <si>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</si>
  <si>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</si>
  <si>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</si>
  <si>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</si>
  <si>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</si>
  <si>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</si>
  <si>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</si>
  <si>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</si>
  <si>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</si>
  <si>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</si>
  <si>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</si>
  <si>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</si>
  <si>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</si>
  <si>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</si>
  <si>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</si>
  <si>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</si>
  <si>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</si>
  <si>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</si>
  <si>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</si>
  <si>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</si>
  <si>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</si>
  <si>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</si>
  <si>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</si>
  <si>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</si>
  <si>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</si>
  <si>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</si>
  <si>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</si>
  <si>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</si>
  <si>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</si>
  <si>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</si>
  <si>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</si>
  <si>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</si>
  <si>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</si>
  <si>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</si>
  <si>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</si>
  <si>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</si>
  <si>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</si>
  <si>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</si>
  <si>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</si>
  <si>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</si>
  <si>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</si>
  <si>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</si>
  <si>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</si>
  <si>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</si>
  <si>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</si>
  <si>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</si>
  <si>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</si>
  <si>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</si>
  <si>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</si>
  <si>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</si>
  <si>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</si>
  <si>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</si>
  <si>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</si>
  <si>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</si>
  <si>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</si>
  <si>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</si>
  <si>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</si>
  <si>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</si>
  <si>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</si>
  <si>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</si>
  <si>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</si>
  <si>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</si>
  <si>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</si>
  <si>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</si>
  <si>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</si>
  <si>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</si>
  <si>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</si>
  <si>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</si>
  <si>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</si>
  <si>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</si>
  <si>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</si>
  <si>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</si>
  <si>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</si>
  <si>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</si>
  <si>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</si>
  <si>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</si>
  <si>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</si>
  <si>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</si>
  <si>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</si>
  <si>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</si>
  <si>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</si>
  <si>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</si>
  <si>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</si>
  <si>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</si>
  <si>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</si>
  <si>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</si>
  <si>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</si>
  <si>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</si>
  <si>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</si>
  <si>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</si>
  <si>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</si>
  <si>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</si>
  <si>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</si>
  <si>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</si>
  <si>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</si>
  <si>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</si>
  <si>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</si>
  <si>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</si>
  <si>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</si>
  <si>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</si>
  <si>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</si>
  <si>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</si>
  <si>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</si>
  <si>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</si>
  <si>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</si>
  <si>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</si>
  <si>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</si>
  <si>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</si>
  <si>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</si>
  <si>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</si>
  <si>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</si>
  <si>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</si>
  <si>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</si>
  <si>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</si>
  <si>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</si>
  <si>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</si>
  <si>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</si>
  <si>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</si>
  <si>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</si>
  <si>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</si>
  <si>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</si>
  <si>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</si>
  <si>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</si>
  <si>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</si>
  <si>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</si>
  <si>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</si>
  <si>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</si>
  <si>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</si>
  <si>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</si>
  <si>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</si>
  <si>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</si>
  <si>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</si>
  <si>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</si>
  <si>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</si>
  <si>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</si>
  <si>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</si>
  <si>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</si>
  <si>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</si>
  <si>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</si>
  <si>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</si>
  <si>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</si>
  <si>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</si>
  <si>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</si>
  <si>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</si>
  <si>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</si>
  <si>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</si>
  <si>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</si>
  <si>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</si>
  <si>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</si>
  <si>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</si>
  <si>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</si>
  <si>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</si>
  <si>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</si>
  <si>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</si>
  <si>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</si>
  <si>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</si>
  <si>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</si>
  <si>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</si>
  <si>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</si>
  <si>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</si>
  <si>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</si>
  <si>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</si>
  <si>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</si>
  <si>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</si>
  <si>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</si>
  <si>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</si>
  <si>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</si>
  <si>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</si>
  <si>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</si>
  <si>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</si>
  <si>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</si>
  <si>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</si>
  <si>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</si>
  <si>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</si>
  <si>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</si>
  <si>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</si>
  <si>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</si>
  <si>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</si>
  <si>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</si>
  <si>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</si>
  <si>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</si>
  <si>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</si>
  <si>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</si>
  <si>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</si>
  <si>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</si>
  <si>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</si>
  <si>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</si>
  <si>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</si>
  <si>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</si>
  <si>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</si>
  <si>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</si>
  <si>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</si>
  <si>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</si>
  <si>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</si>
  <si>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</si>
  <si>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</si>
  <si>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</si>
  <si>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</si>
  <si>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</si>
  <si>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</si>
  <si>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</si>
  <si>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</si>
  <si>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</si>
  <si>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</si>
  <si>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</si>
  <si>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</si>
  <si>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</si>
  <si>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</si>
  <si>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</si>
  <si>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</si>
  <si>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</si>
  <si>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</si>
  <si>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</si>
  <si>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</si>
  <si>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</si>
  <si>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</si>
  <si>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</si>
  <si>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</si>
  <si>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</si>
  <si>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</si>
  <si>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</si>
  <si>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</si>
  <si>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</si>
  <si>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</si>
  <si>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</si>
  <si>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</si>
  <si>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</si>
  <si>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</si>
  <si>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</si>
  <si>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</si>
  <si>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</si>
  <si>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</si>
  <si>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</si>
  <si>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</si>
  <si>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</si>
  <si>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</si>
  <si>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</si>
  <si>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</si>
  <si>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</si>
  <si>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</si>
  <si>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</si>
  <si>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</si>
  <si>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</si>
  <si>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</si>
  <si>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</si>
  <si>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</si>
  <si>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</si>
  <si>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</si>
  <si>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</si>
  <si>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</si>
  <si>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</si>
  <si>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</si>
  <si>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</si>
  <si>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</si>
  <si>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</si>
  <si>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</si>
  <si>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</si>
  <si>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</si>
  <si>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</si>
  <si>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</si>
  <si>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</si>
  <si>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</si>
  <si>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</si>
  <si>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</si>
  <si>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</si>
  <si>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</si>
  <si>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</si>
  <si>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</si>
  <si>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</si>
  <si>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</si>
  <si>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</si>
  <si>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</si>
  <si>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</si>
  <si>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</si>
  <si>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</si>
  <si>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</si>
  <si>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</si>
  <si>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</si>
  <si>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</si>
  <si>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</si>
  <si>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</si>
  <si>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</si>
  <si>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</si>
  <si>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</si>
  <si>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</si>
  <si>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</si>
  <si>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</si>
  <si>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</si>
  <si>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</si>
  <si>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</si>
  <si>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</si>
  <si>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</si>
  <si>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</si>
  <si>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</si>
  <si>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</si>
  <si>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</si>
  <si>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</si>
  <si>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</si>
  <si>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</si>
  <si>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</si>
  <si>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</si>
  <si>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</si>
  <si>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</si>
  <si>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</si>
  <si>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</si>
  <si>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</si>
  <si>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</si>
  <si>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</si>
  <si>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</si>
  <si>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</si>
  <si>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</si>
  <si>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</si>
  <si>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</si>
  <si>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</si>
  <si>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</si>
  <si>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</si>
  <si>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</si>
  <si>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</si>
  <si>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</si>
  <si>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</si>
  <si>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</si>
  <si>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</si>
  <si>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</si>
  <si>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</si>
  <si>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</si>
  <si>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</si>
  <si>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</si>
  <si>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</si>
  <si>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</si>
  <si>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</si>
  <si>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</si>
  <si>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</si>
  <si>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</si>
  <si>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</si>
  <si>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</si>
  <si>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</si>
  <si>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</si>
  <si>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</si>
  <si>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</si>
  <si>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</si>
  <si>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</si>
  <si>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</si>
  <si>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</si>
  <si>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</si>
  <si>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</si>
  <si>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</si>
  <si>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</si>
  <si>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</si>
  <si>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</si>
  <si>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</si>
  <si>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</si>
  <si>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</si>
  <si>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</si>
  <si>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</si>
  <si>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</si>
  <si>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</si>
  <si>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</si>
  <si>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</si>
  <si>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</si>
  <si>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</si>
  <si>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</si>
  <si>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</si>
  <si>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</si>
  <si>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</si>
  <si>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</si>
  <si>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</si>
  <si>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</si>
  <si>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</si>
  <si>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</si>
  <si>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</si>
  <si>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</si>
  <si>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</si>
  <si>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</si>
  <si>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</si>
  <si>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</si>
  <si>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</si>
  <si>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</si>
  <si>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</si>
  <si>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</si>
  <si>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</si>
  <si>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</si>
  <si>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</si>
  <si>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</si>
  <si>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</si>
  <si>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</si>
  <si>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</si>
  <si>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</si>
  <si>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</si>
  <si>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</si>
  <si>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</si>
  <si>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</si>
  <si>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</si>
  <si>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</si>
  <si>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</si>
  <si>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</si>
  <si>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</si>
  <si>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</si>
  <si>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</si>
  <si>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</si>
  <si>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</si>
  <si>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</si>
  <si>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</si>
  <si>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</si>
  <si>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</si>
  <si>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</si>
  <si>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</si>
  <si>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</si>
  <si>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</si>
  <si>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</si>
  <si>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</si>
  <si>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</si>
  <si>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</si>
  <si>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</si>
  <si>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</si>
  <si>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</si>
  <si>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</si>
  <si>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</si>
  <si>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</si>
  <si>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</si>
  <si>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</si>
  <si>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</si>
  <si>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</si>
  <si>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</si>
  <si>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</si>
  <si>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</si>
  <si>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</si>
  <si>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</si>
  <si>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</si>
  <si>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</si>
  <si>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</si>
  <si>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</si>
  <si>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</si>
  <si>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</si>
  <si>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</si>
  <si>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</si>
  <si>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</si>
  <si>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</si>
  <si>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</si>
  <si>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</si>
  <si>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</si>
  <si>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</si>
  <si>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</si>
  <si>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</si>
  <si>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</si>
  <si>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</si>
  <si>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</si>
  <si>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</si>
  <si>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</si>
  <si>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</si>
  <si>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</si>
  <si>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</si>
  <si>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</si>
  <si>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</si>
  <si>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</si>
  <si>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</si>
  <si>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</si>
  <si>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</si>
  <si>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</si>
  <si>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</si>
  <si>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</si>
  <si>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</si>
  <si>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</si>
  <si>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</si>
  <si>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</si>
  <si>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</si>
  <si>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</si>
  <si>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</si>
  <si>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</si>
  <si>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</si>
  <si>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</si>
  <si>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</si>
  <si>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</si>
  <si>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</si>
  <si>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</si>
  <si>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</si>
  <si>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</si>
  <si>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</si>
  <si>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</si>
  <si>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</si>
  <si>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</si>
  <si>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</si>
  <si>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</si>
  <si>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</si>
  <si>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</si>
  <si>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</si>
  <si>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</si>
  <si>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</si>
  <si>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</si>
  <si>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</si>
  <si>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</si>
  <si>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</si>
  <si>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</si>
  <si>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</si>
  <si>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</si>
  <si>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</si>
  <si>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</si>
  <si>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</si>
  <si>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</si>
  <si>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</si>
  <si>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</si>
  <si>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</si>
  <si>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</si>
  <si>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</si>
  <si>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</si>
  <si>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</si>
  <si>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</si>
  <si>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</si>
  <si>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</si>
  <si>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</si>
  <si>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</si>
  <si>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</si>
  <si>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</si>
  <si>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</si>
  <si>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</si>
  <si>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</si>
  <si>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</si>
  <si>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</si>
  <si>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</si>
  <si>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</si>
  <si>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</si>
  <si>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</si>
  <si>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</si>
  <si>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</si>
  <si>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</si>
  <si>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</si>
  <si>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</si>
  <si>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</si>
  <si>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</si>
  <si>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</si>
  <si>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</si>
  <si>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</si>
  <si>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</si>
  <si>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</si>
  <si>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</si>
  <si>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</si>
  <si>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</si>
  <si>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</si>
  <si>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</si>
  <si>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</si>
  <si>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</si>
  <si>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</si>
  <si>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</si>
  <si>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</si>
  <si>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</si>
  <si>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</si>
  <si>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</si>
  <si>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</si>
  <si>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</si>
  <si>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</si>
  <si>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</si>
  <si>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</si>
  <si>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</si>
  <si>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</si>
  <si>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</si>
  <si>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</si>
  <si>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</si>
  <si>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</si>
  <si>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</si>
  <si>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</si>
  <si>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</si>
  <si>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</si>
  <si>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</si>
  <si>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</si>
  <si>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</si>
  <si>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</si>
  <si>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</si>
  <si>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</si>
  <si>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</si>
  <si>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</si>
  <si>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</si>
  <si>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</si>
  <si>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</si>
  <si>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</si>
  <si>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</si>
  <si>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</si>
  <si>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</si>
  <si>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</si>
  <si>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</si>
  <si>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</si>
  <si>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</si>
  <si>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</si>
  <si>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</si>
  <si>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</si>
  <si>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</si>
  <si>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</si>
  <si>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</si>
  <si>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</si>
  <si>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</si>
  <si>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</si>
  <si>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</si>
  <si>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</si>
  <si>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</si>
  <si>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</si>
  <si>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</si>
  <si>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</si>
  <si>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</si>
  <si>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</si>
  <si>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</si>
  <si>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</si>
  <si>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</si>
  <si>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</si>
  <si>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</si>
  <si>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</si>
  <si>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</si>
  <si>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</si>
  <si>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</si>
  <si>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</si>
  <si>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</si>
  <si>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</si>
  <si>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</si>
  <si>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</si>
  <si>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</si>
  <si>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</si>
  <si>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</si>
  <si>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</si>
  <si>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</si>
  <si>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</si>
  <si>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</si>
  <si>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</si>
  <si>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</si>
  <si>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</si>
  <si>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</si>
  <si>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</si>
  <si>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</si>
  <si>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</si>
  <si>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</si>
  <si>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</si>
  <si>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</si>
  <si>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</si>
  <si>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</si>
  <si>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</si>
  <si>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</si>
  <si>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</si>
  <si>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</si>
  <si>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</si>
  <si>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</si>
  <si>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</si>
  <si>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</si>
  <si>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</si>
  <si>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</si>
  <si>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</si>
  <si>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</si>
  <si>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</si>
  <si>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</si>
  <si>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</si>
  <si>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</si>
  <si>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</si>
  <si>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</si>
  <si>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</si>
  <si>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</si>
  <si>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</si>
  <si>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</si>
  <si>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</si>
  <si>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</si>
  <si>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</si>
  <si>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</si>
  <si>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</si>
  <si>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</si>
  <si>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</si>
  <si>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</si>
  <si>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</si>
  <si>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</si>
  <si>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</si>
  <si>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</si>
  <si>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</si>
  <si>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</si>
  <si>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</si>
  <si>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</si>
  <si>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</si>
  <si>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</si>
  <si>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</si>
  <si>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</si>
  <si>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</si>
  <si>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</si>
  <si>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</si>
  <si>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</si>
  <si>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</si>
  <si>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</si>
  <si>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</si>
  <si>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</si>
  <si>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</si>
  <si>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</si>
  <si>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</si>
  <si>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</si>
  <si>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</si>
  <si>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</si>
  <si>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</si>
  <si>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</si>
  <si>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</si>
  <si>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</si>
  <si>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</si>
  <si>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</si>
  <si>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</si>
  <si>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</si>
  <si>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</si>
  <si>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</si>
  <si>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</si>
  <si>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</si>
  <si>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</si>
  <si>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</si>
  <si>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</si>
  <si>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</si>
  <si>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</si>
  <si>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</si>
  <si>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</si>
  <si>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</si>
  <si>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</si>
  <si>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</si>
  <si>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</si>
  <si>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</si>
  <si>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</si>
  <si>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</si>
  <si>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</si>
  <si>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</si>
  <si>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</si>
  <si>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</si>
  <si>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</si>
  <si>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</si>
  <si>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</si>
  <si>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</si>
  <si>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</si>
  <si>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</si>
  <si>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</si>
  <si>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</si>
  <si>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</si>
  <si>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</si>
  <si>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</si>
  <si>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</si>
  <si>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</si>
  <si>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</si>
  <si>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</si>
  <si>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</si>
  <si>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</si>
  <si>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</si>
  <si>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</si>
  <si>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</si>
  <si>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</si>
  <si>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</si>
  <si>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</si>
  <si>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</si>
  <si>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</si>
  <si>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</si>
  <si>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</si>
  <si>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</si>
  <si>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</si>
  <si>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</si>
  <si>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</si>
  <si>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</si>
  <si>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</si>
  <si>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</si>
  <si>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</si>
  <si>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</si>
  <si>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</si>
  <si>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</si>
  <si>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</si>
  <si>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</si>
  <si>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</si>
  <si>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</si>
  <si>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</si>
  <si>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</si>
  <si>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</si>
  <si>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</si>
  <si>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</si>
  <si>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</si>
  <si>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</si>
  <si>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</si>
  <si>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</si>
  <si>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</si>
  <si>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</si>
  <si>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</si>
  <si>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</si>
  <si>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</si>
  <si>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</si>
  <si>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</si>
  <si>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</si>
  <si>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</si>
  <si>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</si>
  <si>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</si>
  <si>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</si>
  <si>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</si>
  <si>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</si>
  <si>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</si>
  <si>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</si>
  <si>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</si>
  <si>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</si>
  <si>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</si>
  <si>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</si>
  <si>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</si>
  <si>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</si>
  <si>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</si>
  <si>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</si>
  <si>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</si>
  <si>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</si>
  <si>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</si>
  <si>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</si>
  <si>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</si>
  <si>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</si>
  <si>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</si>
  <si>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</si>
  <si>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</si>
  <si>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</si>
  <si>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</si>
  <si>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</si>
  <si>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</si>
  <si>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</si>
  <si>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</si>
  <si>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</si>
  <si>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</si>
  <si>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</si>
  <si>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</si>
  <si>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</si>
  <si>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</si>
  <si>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</si>
  <si>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</si>
  <si>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</si>
  <si>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</si>
  <si>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</si>
  <si>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</si>
  <si>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</si>
  <si>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</si>
  <si>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</si>
  <si>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</si>
  <si>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</si>
  <si>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</si>
  <si>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</si>
  <si>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</si>
  <si>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</si>
  <si>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</si>
  <si>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</si>
  <si>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</si>
  <si>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</si>
  <si>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</si>
  <si>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</si>
  <si>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</si>
  <si>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</si>
  <si>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</si>
  <si>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</si>
  <si>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</si>
  <si>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</si>
  <si>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</si>
  <si>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</si>
  <si>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</si>
  <si>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</si>
  <si>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</si>
  <si>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</si>
  <si>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</si>
  <si>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</si>
  <si>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</si>
  <si>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</si>
  <si>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</si>
  <si>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</si>
  <si>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</si>
  <si>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</si>
  <si>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</si>
  <si>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</si>
  <si>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</si>
  <si>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</si>
  <si>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</si>
  <si>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</si>
  <si>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</si>
  <si>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</si>
  <si>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</si>
  <si>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</si>
  <si>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</si>
  <si>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</si>
  <si>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</si>
  <si>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</si>
  <si>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</si>
  <si>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</si>
  <si>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</si>
  <si>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</si>
  <si>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</si>
  <si>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</si>
  <si>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</si>
  <si>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</si>
  <si>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</si>
  <si>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</si>
  <si>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</si>
  <si>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</si>
  <si>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</si>
  <si>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</si>
  <si>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</si>
  <si>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</si>
  <si>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</si>
  <si>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</si>
  <si>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</si>
  <si>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</si>
  <si>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</si>
  <si>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</si>
  <si>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</si>
  <si>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</si>
  <si>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</si>
  <si>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</si>
  <si>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</si>
  <si>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</si>
  <si>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</si>
  <si>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</si>
  <si>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</si>
  <si>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</si>
  <si>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</si>
  <si>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</si>
  <si>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</si>
  <si>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</si>
  <si>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</si>
  <si>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</si>
  <si>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</si>
  <si>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</si>
  <si>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</si>
  <si>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</si>
  <si>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</si>
  <si>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</si>
  <si>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</si>
  <si>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</si>
  <si>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</si>
  <si>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</si>
  <si>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</si>
  <si>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</si>
  <si>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</si>
  <si>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</si>
  <si>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</si>
  <si>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</si>
  <si>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</si>
  <si>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</si>
  <si>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</si>
  <si>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</si>
  <si>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</si>
  <si>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</si>
  <si>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</si>
  <si>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</si>
  <si>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</si>
  <si>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</si>
  <si>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</si>
  <si>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</si>
  <si>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</si>
  <si>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</si>
  <si>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</si>
  <si>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</si>
  <si>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</si>
  <si>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</si>
  <si>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</si>
  <si>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</si>
  <si>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</si>
  <si>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</si>
  <si>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</si>
  <si>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</si>
  <si>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</si>
  <si>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</si>
  <si>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</si>
  <si>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</si>
  <si>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</si>
  <si>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</si>
  <si>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</si>
  <si>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</si>
  <si>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</si>
  <si>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</si>
  <si>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</si>
  <si>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</si>
  <si>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</si>
  <si>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</si>
  <si>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</si>
  <si>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</si>
  <si>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</si>
  <si>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</si>
  <si>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</si>
  <si>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</si>
  <si>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</si>
  <si>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</si>
  <si>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</si>
  <si>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</si>
  <si>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</si>
  <si>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</si>
  <si>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</si>
  <si>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</si>
  <si>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</si>
  <si>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</si>
  <si>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</si>
  <si>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</si>
  <si>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</si>
  <si>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</si>
  <si>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</si>
  <si>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</si>
  <si>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</si>
  <si>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</si>
  <si>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</si>
  <si>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</si>
  <si>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</si>
  <si>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</si>
  <si>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</si>
  <si>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</si>
  <si>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</si>
  <si>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</si>
  <si>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</si>
  <si>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</si>
  <si>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</si>
  <si>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</si>
  <si>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</si>
  <si>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</si>
  <si>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</si>
  <si>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</si>
  <si>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</si>
  <si>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</si>
  <si>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</si>
  <si>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</si>
  <si>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</si>
  <si>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</si>
  <si>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</si>
  <si>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</si>
  <si>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</si>
  <si>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</si>
  <si>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</si>
  <si>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</si>
  <si>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</si>
  <si>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</si>
  <si>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</si>
  <si>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</si>
  <si>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</si>
  <si>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</si>
  <si>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</si>
  <si>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</si>
  <si>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</si>
  <si>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</si>
  <si>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</si>
  <si>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</si>
  <si>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</si>
  <si>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</si>
  <si>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</si>
  <si>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</si>
  <si>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</si>
  <si>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</si>
  <si>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</si>
  <si>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</si>
  <si>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</si>
  <si>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</si>
  <si>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</si>
  <si>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</si>
  <si>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</si>
  <si>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</si>
  <si>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</si>
  <si>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</si>
  <si>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</si>
  <si>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</si>
  <si>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</si>
  <si>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</si>
  <si>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</si>
  <si>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</si>
  <si>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</si>
  <si>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</si>
  <si>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</si>
  <si>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</si>
  <si>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</si>
  <si>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</si>
  <si>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</si>
  <si>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</si>
  <si>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</si>
  <si>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</si>
  <si>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</si>
  <si>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</si>
  <si>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</si>
  <si>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</si>
  <si>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</si>
  <si>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</si>
  <si>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</si>
  <si>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</si>
  <si>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</si>
  <si>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</si>
  <si>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</si>
  <si>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</si>
  <si>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</si>
  <si>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</si>
  <si>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</si>
  <si>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</si>
  <si>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</si>
  <si>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</si>
  <si>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</si>
  <si>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</si>
  <si>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</si>
  <si>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</si>
  <si>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</si>
  <si>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</si>
  <si>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</si>
  <si>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</si>
  <si>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</si>
  <si>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</si>
  <si>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</si>
  <si>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</si>
  <si>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</si>
  <si>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</si>
  <si>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</si>
  <si>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</si>
  <si>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</si>
  <si>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</si>
  <si>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</si>
  <si>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</si>
  <si>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</si>
  <si>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</si>
  <si>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</si>
  <si>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</si>
  <si>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</si>
  <si>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</si>
  <si>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</si>
  <si>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</si>
  <si>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</si>
  <si>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</si>
  <si>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</si>
  <si>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</si>
  <si>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</si>
  <si>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</si>
  <si>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</si>
  <si>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</si>
  <si>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</si>
  <si>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</si>
  <si>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</si>
  <si>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</si>
  <si>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</si>
  <si>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</si>
  <si>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</si>
  <si>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</si>
  <si>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</si>
  <si>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</si>
  <si>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</si>
  <si>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</si>
  <si>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</si>
  <si>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</si>
  <si>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</si>
  <si>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</si>
  <si>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</si>
  <si>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</si>
  <si>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</si>
  <si>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</si>
  <si>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</si>
  <si>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</si>
  <si>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</si>
  <si>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</si>
  <si>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</si>
  <si>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</si>
  <si>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</si>
  <si>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</si>
  <si>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</si>
  <si>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</si>
  <si>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</si>
  <si>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</si>
  <si>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</si>
  <si>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</si>
  <si>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</si>
  <si>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</si>
  <si>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</si>
  <si>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</si>
  <si>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</si>
  <si>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</si>
  <si>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</si>
  <si>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</si>
  <si>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</si>
  <si>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</si>
  <si>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</si>
  <si>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</si>
  <si>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</si>
  <si>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</si>
  <si>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</si>
  <si>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</si>
  <si>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</si>
  <si>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</si>
  <si>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</si>
  <si>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</si>
  <si>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</si>
  <si>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</si>
  <si>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</si>
  <si>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</si>
  <si>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</si>
  <si>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</si>
  <si>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</si>
  <si>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</si>
  <si>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</si>
  <si>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</si>
  <si>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</si>
  <si>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</si>
  <si>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</si>
  <si>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</si>
  <si>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</si>
  <si>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</si>
  <si>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</si>
  <si>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</si>
  <si>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</si>
  <si>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</si>
  <si>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</si>
  <si>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</si>
  <si>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</si>
  <si>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</si>
  <si>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</si>
  <si>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</si>
  <si>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</si>
  <si>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</si>
  <si>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</si>
  <si>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</si>
  <si>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</si>
  <si>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</si>
  <si>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</si>
  <si>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</si>
  <si>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</si>
  <si>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</si>
  <si>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</si>
  <si>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</si>
  <si>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</si>
  <si>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</si>
  <si>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</si>
  <si>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</si>
  <si>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</si>
  <si>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</si>
  <si>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</si>
  <si>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</si>
  <si>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</si>
  <si>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</si>
  <si>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</si>
  <si>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</si>
  <si>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</si>
  <si>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</si>
  <si>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</si>
  <si>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</si>
  <si>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</si>
  <si>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</si>
  <si>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</si>
  <si>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</si>
  <si>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</si>
  <si>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</si>
  <si>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</si>
  <si>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</si>
  <si>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</si>
  <si>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</si>
  <si>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</si>
  <si>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</si>
  <si>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</si>
  <si>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</si>
  <si>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</si>
  <si>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</si>
  <si>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</si>
  <si>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</si>
  <si>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</si>
  <si>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</si>
  <si>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</si>
  <si>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</si>
  <si>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</si>
  <si>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</si>
  <si>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</si>
  <si>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</si>
  <si>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</si>
  <si>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</si>
  <si>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</si>
  <si>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</si>
  <si>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</si>
  <si>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</si>
  <si>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</si>
  <si>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</si>
  <si>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</si>
  <si>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</si>
  <si>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</si>
  <si>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</si>
  <si>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</si>
  <si>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</si>
  <si>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</si>
  <si>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</si>
  <si>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</si>
  <si>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</si>
  <si>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</si>
  <si>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</si>
  <si>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</si>
  <si>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</si>
  <si>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</si>
  <si>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</si>
  <si>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</si>
  <si>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</si>
  <si>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</si>
  <si>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</si>
  <si>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</si>
  <si>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</si>
  <si>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</si>
  <si>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</si>
  <si>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</si>
  <si>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</si>
  <si>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</si>
  <si>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</si>
  <si>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</si>
  <si>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</si>
  <si>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</si>
  <si>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</si>
  <si>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</si>
  <si>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</si>
  <si>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</si>
  <si>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</si>
  <si>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</si>
  <si>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</si>
  <si>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</si>
  <si>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</si>
  <si>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</si>
  <si>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</si>
  <si>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</si>
  <si>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</si>
  <si>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</si>
  <si>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</si>
  <si>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</si>
  <si>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</si>
  <si>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</si>
  <si>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</si>
  <si>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</si>
  <si>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</si>
  <si>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</si>
  <si>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</si>
  <si>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</si>
  <si>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</si>
  <si>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</si>
  <si>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</si>
  <si>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</si>
  <si>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</si>
  <si>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</si>
  <si>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</si>
  <si>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</si>
  <si>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</si>
  <si>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</si>
  <si>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</si>
  <si>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</si>
  <si>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</si>
  <si>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</si>
  <si>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</si>
  <si>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</si>
  <si>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</si>
  <si>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</si>
  <si>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</si>
  <si>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</si>
  <si>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</si>
  <si>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</si>
  <si>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</si>
  <si>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</si>
  <si>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</si>
  <si>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</si>
  <si>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</si>
  <si>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</si>
  <si>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</si>
  <si>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</si>
  <si>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</si>
  <si>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</si>
  <si>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</si>
  <si>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</si>
  <si>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</si>
  <si>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</si>
  <si>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</si>
  <si>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</si>
  <si>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</si>
  <si>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</si>
  <si>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</si>
  <si>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</si>
  <si>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</si>
  <si>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</si>
  <si>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</si>
  <si>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</si>
  <si>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</si>
  <si>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</si>
  <si>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</si>
  <si>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</si>
  <si>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</si>
  <si>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</si>
  <si>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</si>
  <si>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</si>
  <si>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</si>
  <si>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</si>
  <si>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</si>
  <si>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</si>
  <si>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</si>
  <si>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</si>
  <si>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</si>
  <si>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</si>
  <si>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</si>
  <si>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</si>
  <si>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</si>
  <si>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</si>
  <si>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</si>
  <si>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</si>
  <si>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</si>
  <si>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</si>
  <si>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</si>
  <si>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</si>
  <si>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</si>
  <si>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</si>
  <si>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</si>
  <si>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</si>
  <si>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</si>
  <si>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</si>
  <si>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</si>
  <si>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</si>
  <si>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</si>
  <si>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</si>
  <si>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</si>
  <si>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</si>
  <si>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</si>
  <si>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</si>
  <si>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</si>
  <si>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</si>
  <si>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</si>
  <si>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</si>
  <si>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</si>
  <si>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</si>
  <si>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</si>
  <si>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</si>
  <si>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</si>
  <si>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</si>
  <si>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</si>
  <si>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</si>
  <si>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</si>
  <si>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</si>
  <si>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</si>
  <si>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</si>
  <si>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</si>
  <si>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</si>
  <si>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</si>
  <si>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</si>
  <si>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</si>
  <si>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</si>
  <si>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</si>
  <si>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</si>
  <si>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</si>
  <si>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</si>
  <si>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</si>
  <si>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</si>
  <si>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</si>
  <si>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</si>
  <si>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</si>
  <si>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</si>
  <si>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</si>
  <si>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</si>
  <si>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</si>
  <si>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</si>
  <si>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</si>
  <si>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</si>
  <si>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</si>
  <si>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</si>
  <si>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</si>
  <si>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</si>
  <si>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</si>
  <si>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</si>
  <si>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</si>
  <si>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</si>
  <si>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</si>
  <si>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</si>
  <si>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</si>
  <si>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</si>
  <si>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</si>
  <si>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</si>
  <si>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</si>
  <si>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</si>
  <si>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</si>
  <si>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</si>
  <si>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</si>
  <si>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</si>
  <si>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</si>
  <si>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</si>
  <si>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</si>
  <si>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</si>
  <si>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</si>
  <si>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</si>
  <si>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</si>
  <si>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</si>
  <si>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</si>
  <si>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</si>
  <si>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</si>
  <si>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</si>
  <si>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</si>
  <si>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</si>
  <si>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</si>
  <si>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</si>
  <si>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</si>
  <si>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</si>
  <si>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</si>
  <si>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</si>
  <si>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</si>
  <si>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</si>
  <si>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</si>
  <si>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</si>
  <si>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</si>
  <si>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</si>
  <si>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</si>
  <si>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</si>
  <si>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</si>
  <si>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</si>
  <si>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</si>
  <si>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</si>
  <si>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</si>
  <si>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</si>
  <si>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</si>
  <si>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</si>
  <si>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</si>
  <si>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</si>
  <si>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</si>
  <si>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</si>
  <si>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</si>
  <si>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</si>
  <si>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</si>
  <si>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</si>
  <si>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</si>
  <si>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</si>
  <si>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</si>
  <si>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</si>
  <si>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</si>
  <si>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</si>
  <si>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</si>
  <si>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</si>
  <si>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</si>
  <si>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</si>
  <si>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</si>
  <si>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</si>
  <si>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</si>
  <si>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</si>
  <si>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</si>
  <si>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</si>
  <si>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</si>
  <si>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</si>
  <si>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</si>
  <si>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</si>
  <si>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</si>
  <si>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</si>
  <si>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</si>
  <si>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</si>
  <si>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</si>
  <si>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</si>
  <si>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</si>
  <si>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</si>
  <si>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</si>
  <si>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</si>
  <si>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</si>
  <si>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</si>
  <si>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</si>
  <si>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</si>
  <si>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</si>
  <si>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</si>
  <si>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</si>
  <si>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</si>
  <si>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</si>
  <si>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</si>
  <si>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</si>
  <si>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</si>
  <si>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</si>
  <si>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</si>
  <si>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</si>
  <si>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</si>
  <si>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</si>
  <si>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</si>
  <si>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</si>
  <si>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</si>
  <si>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</si>
  <si>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</si>
  <si>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</si>
  <si>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</si>
  <si>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</si>
  <si>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</si>
  <si>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</si>
  <si>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</si>
  <si>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</si>
  <si>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</si>
  <si>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</si>
  <si>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</si>
  <si>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</si>
  <si>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</si>
  <si>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</si>
  <si>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</si>
  <si>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</si>
  <si>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</si>
  <si>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</si>
  <si>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</si>
  <si>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</si>
  <si>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</si>
  <si>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</si>
  <si>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</si>
  <si>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</si>
  <si>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</si>
  <si>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</si>
  <si>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</si>
  <si>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</si>
  <si>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</si>
  <si>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</si>
  <si>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</si>
  <si>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</si>
  <si>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</si>
  <si>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</si>
  <si>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</si>
  <si>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</si>
  <si>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</si>
  <si>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</si>
  <si>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</si>
  <si>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</si>
  <si>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</si>
  <si>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</si>
  <si>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</si>
  <si>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</si>
  <si>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</si>
  <si>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</si>
  <si>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</si>
  <si>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</si>
  <si>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</si>
  <si>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</si>
  <si>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</si>
  <si>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</si>
  <si>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</si>
  <si>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</si>
  <si>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</si>
  <si>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</si>
  <si>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</si>
  <si>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</si>
  <si>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</si>
  <si>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</si>
  <si>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</si>
  <si>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</si>
  <si>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</si>
  <si>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</si>
  <si>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</si>
  <si>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</si>
  <si>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</si>
  <si>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</si>
  <si>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</si>
  <si>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</si>
  <si>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</si>
  <si>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</si>
  <si>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</si>
  <si>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</si>
  <si>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</si>
  <si>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</si>
  <si>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</si>
  <si>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</si>
  <si>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</si>
  <si>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</si>
  <si>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</si>
  <si>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</si>
  <si>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</si>
  <si>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</si>
  <si>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</si>
  <si>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</si>
  <si>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</si>
  <si>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</si>
  <si>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</si>
  <si>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</si>
  <si>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</si>
  <si>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</si>
  <si>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</si>
  <si>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</si>
  <si>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</si>
  <si>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</si>
  <si>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</si>
  <si>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</si>
  <si>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</si>
  <si>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</si>
  <si>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</si>
  <si>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</si>
  <si>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</si>
  <si>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</si>
  <si>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</si>
  <si>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</si>
  <si>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</si>
  <si>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</si>
  <si>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</si>
  <si>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</si>
  <si>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</si>
  <si>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</si>
  <si>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</si>
  <si>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</si>
  <si>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</si>
  <si>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</si>
  <si>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</si>
  <si>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</si>
  <si>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</si>
  <si>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</si>
  <si>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</si>
  <si>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</si>
  <si>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</si>
  <si>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</si>
  <si>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</si>
  <si>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</si>
  <si>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</si>
  <si>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</si>
  <si>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</si>
  <si>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</si>
  <si>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</si>
  <si>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</si>
  <si>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</si>
  <si>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</si>
  <si>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</si>
  <si>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</si>
  <si>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</si>
  <si>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</si>
  <si>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</si>
  <si>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</si>
  <si>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</si>
  <si>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</si>
  <si>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</si>
  <si>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</si>
  <si>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</si>
  <si>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</si>
  <si>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</si>
  <si>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</si>
  <si>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</si>
  <si>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</si>
  <si>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</si>
  <si>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</si>
  <si>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</si>
  <si>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</si>
  <si>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</si>
  <si>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</si>
  <si>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</si>
  <si>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</si>
  <si>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</si>
  <si>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</si>
  <si>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</si>
  <si>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</si>
  <si>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</si>
  <si>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</si>
  <si>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</si>
  <si>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</si>
  <si>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</si>
  <si>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</si>
  <si>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</si>
  <si>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</si>
  <si>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</si>
  <si>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</si>
  <si>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</si>
  <si>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</si>
  <si>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</si>
  <si>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</si>
  <si>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</si>
  <si>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</si>
  <si>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</si>
  <si>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</si>
  <si>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</si>
  <si>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</si>
  <si>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</si>
  <si>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</si>
  <si>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</si>
  <si>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</si>
  <si>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</si>
  <si>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</si>
  <si>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</si>
  <si>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</si>
  <si>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</si>
  <si>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</si>
  <si>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</si>
  <si>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</si>
  <si>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</si>
  <si>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</si>
  <si>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</si>
  <si>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</si>
  <si>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</si>
  <si>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</si>
  <si>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</si>
  <si>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</si>
  <si>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</si>
  <si>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</si>
  <si>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</si>
  <si>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</si>
  <si>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</si>
  <si>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</si>
  <si>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</si>
  <si>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</si>
  <si>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</si>
  <si>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</si>
  <si>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</si>
  <si>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</si>
  <si>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</si>
  <si>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</si>
  <si>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</si>
  <si>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</si>
  <si>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</si>
  <si>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</si>
  <si>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</si>
  <si>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</si>
  <si>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</si>
  <si>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</si>
  <si>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</si>
  <si>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</si>
  <si>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</si>
  <si>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</si>
  <si>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</si>
  <si>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</si>
  <si>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</si>
  <si>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</si>
  <si>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</si>
  <si>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</si>
  <si>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</si>
  <si>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</si>
  <si>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</si>
  <si>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</si>
  <si>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</si>
  <si>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</si>
  <si>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</si>
  <si>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</si>
  <si>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</si>
  <si>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</si>
  <si>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</si>
  <si>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</si>
  <si>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</si>
  <si>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</si>
  <si>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</si>
  <si>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</si>
  <si>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</si>
  <si>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</si>
  <si>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</si>
  <si>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</si>
  <si>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</si>
  <si>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</si>
  <si>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</si>
  <si>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</si>
  <si>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</si>
  <si>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</si>
  <si>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</si>
  <si>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</si>
  <si>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</si>
  <si>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</si>
  <si>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</si>
  <si>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</si>
  <si>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</si>
  <si>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</si>
  <si>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</si>
  <si>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</si>
  <si>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</si>
  <si>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</si>
  <si>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</si>
  <si>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</si>
  <si>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</si>
  <si>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</si>
  <si>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</si>
  <si>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</si>
  <si>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</si>
  <si>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</si>
  <si>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</si>
  <si>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</si>
  <si>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</si>
  <si>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</si>
  <si>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</si>
  <si>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</si>
  <si>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</si>
  <si>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</si>
  <si>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</si>
  <si>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</si>
  <si>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</si>
  <si>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</si>
  <si>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</si>
  <si>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</si>
  <si>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</si>
  <si>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</si>
  <si>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</si>
  <si>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</si>
  <si>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</si>
  <si>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</si>
  <si>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</si>
  <si>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</si>
  <si>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</si>
  <si>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</si>
  <si>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</si>
  <si>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</si>
  <si>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</si>
  <si>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</si>
  <si>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</si>
  <si>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</si>
  <si>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</si>
  <si>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</si>
  <si>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</si>
  <si>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</si>
  <si>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</si>
  <si>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</si>
  <si>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</si>
  <si>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</si>
  <si>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</si>
  <si>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</si>
  <si>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</si>
  <si>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</si>
  <si>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</si>
  <si>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</si>
  <si>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</si>
  <si>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</si>
  <si>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</si>
  <si>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</si>
  <si>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</si>
  <si>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</si>
  <si>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</si>
  <si>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</si>
  <si>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</si>
  <si>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</si>
  <si>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</si>
  <si>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</si>
  <si>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</si>
  <si>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</si>
  <si>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</si>
  <si>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</si>
  <si>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</si>
  <si>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</si>
  <si>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</si>
  <si>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</si>
  <si>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</si>
  <si>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</si>
  <si>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</si>
  <si>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</si>
  <si>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</si>
  <si>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</si>
  <si>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</si>
  <si>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</si>
  <si>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</si>
  <si>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</si>
  <si>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</si>
  <si>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</si>
  <si>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</si>
  <si>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</si>
  <si>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</si>
  <si>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</si>
  <si>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</si>
  <si>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</si>
  <si>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</si>
  <si>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</si>
  <si>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</si>
  <si>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</si>
  <si>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</si>
  <si>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</si>
  <si>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</si>
  <si>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</si>
  <si>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</si>
  <si>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</si>
  <si>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</si>
  <si>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</si>
  <si>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</si>
  <si>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</si>
  <si>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</si>
  <si>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</si>
  <si>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</si>
  <si>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</si>
  <si>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</si>
  <si>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</si>
  <si>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</si>
  <si>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</si>
  <si>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</si>
  <si>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</si>
  <si>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</si>
  <si>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</si>
  <si>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</si>
  <si>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</si>
  <si>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</si>
  <si>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</si>
  <si>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</si>
  <si>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</si>
  <si>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</si>
  <si>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</si>
  <si>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</si>
  <si>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</si>
  <si>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</si>
  <si>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</si>
  <si>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</si>
  <si>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</si>
  <si>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</si>
  <si>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</si>
  <si>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</si>
  <si>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</si>
  <si>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</si>
  <si>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</si>
  <si>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</si>
  <si>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</si>
  <si>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</si>
  <si>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</si>
  <si>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</si>
  <si>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</si>
  <si>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</si>
  <si>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</si>
  <si>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</si>
  <si>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</si>
  <si>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</si>
  <si>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</si>
  <si>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</si>
  <si>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</si>
  <si>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</si>
  <si>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</si>
  <si>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</si>
  <si>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</si>
  <si>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</si>
  <si>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</si>
  <si>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</si>
  <si>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</si>
  <si>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</si>
  <si>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</si>
  <si>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</si>
  <si>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</si>
  <si>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</si>
  <si>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</si>
  <si>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</si>
  <si>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</si>
  <si>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</si>
  <si>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</si>
  <si>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</si>
  <si>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</si>
  <si>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</si>
  <si>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</si>
  <si>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</si>
  <si>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</si>
  <si>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</si>
  <si>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</si>
  <si>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</si>
  <si>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</si>
  <si>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</si>
  <si>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</si>
  <si>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</si>
  <si>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</si>
  <si>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</si>
  <si>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</si>
  <si>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</si>
  <si>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</si>
  <si>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</si>
  <si>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</si>
  <si>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</si>
  <si>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</si>
  <si>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</si>
  <si>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</si>
  <si>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</si>
  <si>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</si>
  <si>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</si>
  <si>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</si>
  <si>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</si>
  <si>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</si>
  <si>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</si>
  <si>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</si>
  <si>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</si>
  <si>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</si>
  <si>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</si>
  <si>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</si>
  <si>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</si>
  <si>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</si>
  <si>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</si>
  <si>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</si>
  <si>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</si>
  <si>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</si>
  <si>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</si>
  <si>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</si>
  <si>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</si>
  <si>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</si>
  <si>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</si>
  <si>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</si>
  <si>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</si>
  <si>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</si>
  <si>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</si>
  <si>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</si>
  <si>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</si>
  <si>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</si>
  <si>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</si>
  <si>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</si>
  <si>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</si>
  <si>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</si>
  <si>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</si>
  <si>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</si>
  <si>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</si>
  <si>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</si>
  <si>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</si>
  <si>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</si>
  <si>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</si>
  <si>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</si>
  <si>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</si>
  <si>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</si>
  <si>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</si>
  <si>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</si>
  <si>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</si>
  <si>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</si>
  <si>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</si>
  <si>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</si>
  <si>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</si>
  <si>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</si>
  <si>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</si>
  <si>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</si>
  <si>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</si>
  <si>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</si>
  <si>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</si>
  <si>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</si>
  <si>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</si>
  <si>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</si>
  <si>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</si>
  <si>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</si>
  <si>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</si>
  <si>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</si>
  <si>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</si>
  <si>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</si>
  <si>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</si>
  <si>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</si>
  <si>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</si>
  <si>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</si>
  <si>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</si>
  <si>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</si>
  <si>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</si>
  <si>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</si>
  <si>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</si>
  <si>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</si>
  <si>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</si>
  <si>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</si>
  <si>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</si>
  <si>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</si>
  <si>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</si>
  <si>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</si>
  <si>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</si>
  <si>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</si>
  <si>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</si>
  <si>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</si>
  <si>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</si>
  <si>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</si>
  <si>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</si>
  <si>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</si>
  <si>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</si>
  <si>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</si>
  <si>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</si>
  <si>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</si>
  <si>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</si>
  <si>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</si>
  <si>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</si>
  <si>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</si>
  <si>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</si>
  <si>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</si>
  <si>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</si>
  <si>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</si>
  <si>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</si>
  <si>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</si>
  <si>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</si>
  <si>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</si>
  <si>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</si>
  <si>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</si>
  <si>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</si>
  <si>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</si>
  <si>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</si>
  <si>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</si>
  <si>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</si>
  <si>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</si>
  <si>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</si>
  <si>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</si>
  <si>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</si>
  <si>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</si>
  <si>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</si>
  <si>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</si>
  <si>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</si>
  <si>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</si>
  <si>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</si>
  <si>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</si>
  <si>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</si>
  <si>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</si>
  <si>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</si>
  <si>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</si>
  <si>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</si>
  <si>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</si>
  <si>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</si>
  <si>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</si>
  <si>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</si>
  <si>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</si>
  <si>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</si>
  <si>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</si>
  <si>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</si>
  <si>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</si>
  <si>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</si>
  <si>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</si>
  <si>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</si>
  <si>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</si>
  <si>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</si>
  <si>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</si>
  <si>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</si>
  <si>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</si>
  <si>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</si>
  <si>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</si>
  <si>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</si>
  <si>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</si>
  <si>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</si>
  <si>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</si>
  <si>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</si>
  <si>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</si>
  <si>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</si>
  <si>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</si>
  <si>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</si>
  <si>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</si>
  <si>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</si>
  <si>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</si>
  <si>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</si>
  <si>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</si>
  <si>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</si>
  <si>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</si>
  <si>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</si>
  <si>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</si>
  <si>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</si>
  <si>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</si>
  <si>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</si>
  <si>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</si>
  <si>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</si>
  <si>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</si>
  <si>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</si>
  <si>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</si>
  <si>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</si>
  <si>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</si>
  <si>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</si>
  <si>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</si>
  <si>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</si>
  <si>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</si>
  <si>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</si>
  <si>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</si>
  <si>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</si>
  <si>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</si>
  <si>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</si>
  <si>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</si>
  <si>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</si>
  <si>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</si>
  <si>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</si>
  <si>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</si>
  <si>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</si>
  <si>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</si>
  <si>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</si>
  <si>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</si>
  <si>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</si>
  <si>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</si>
  <si>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</si>
  <si>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</si>
  <si>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</si>
  <si>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</si>
  <si>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</si>
  <si>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</si>
  <si>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</si>
  <si>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</si>
  <si>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</si>
  <si>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</si>
  <si>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</si>
  <si>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</si>
  <si>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</si>
  <si>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</si>
  <si>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</si>
  <si>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</si>
  <si>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</si>
  <si>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</si>
  <si>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</si>
  <si>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</si>
  <si>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</si>
  <si>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</si>
  <si>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</si>
  <si>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</si>
  <si>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</si>
  <si>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</si>
  <si>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</si>
  <si>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</si>
  <si>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</si>
  <si>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</si>
  <si>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</si>
  <si>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</si>
  <si>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</si>
  <si>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</si>
  <si>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</si>
  <si>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</si>
  <si>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</si>
  <si>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</si>
  <si>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</si>
  <si>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</si>
  <si>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</si>
  <si>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</si>
  <si>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</si>
  <si>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</si>
  <si>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</si>
  <si>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</si>
  <si>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</si>
  <si>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</si>
  <si>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</si>
  <si>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</si>
  <si>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</si>
  <si>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</si>
  <si>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</si>
  <si>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</si>
  <si>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</si>
  <si>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</si>
  <si>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</si>
  <si>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</si>
  <si>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</si>
  <si>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</si>
  <si>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</si>
  <si>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</si>
  <si>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</si>
  <si>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</si>
  <si>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</si>
  <si>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</si>
  <si>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</si>
  <si>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</si>
  <si>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</si>
  <si>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</si>
  <si>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</si>
  <si>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</si>
  <si>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</si>
  <si>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</si>
  <si>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</si>
  <si>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</si>
  <si>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</si>
  <si>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</si>
  <si>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</si>
  <si>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</si>
  <si>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</si>
  <si>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</si>
  <si>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</si>
  <si>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</si>
  <si>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</si>
  <si>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</si>
  <si>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</si>
  <si>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</si>
  <si>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</si>
  <si>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</si>
  <si>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</si>
  <si>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</si>
  <si>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</si>
  <si>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</si>
  <si>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</si>
  <si>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</si>
  <si>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</si>
  <si>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</si>
  <si>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</si>
  <si>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</si>
  <si>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</si>
  <si>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</si>
  <si>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</si>
  <si>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</si>
  <si>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</si>
  <si>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</si>
  <si>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</si>
  <si>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</si>
  <si>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</si>
  <si>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</si>
  <si>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</si>
  <si>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</si>
  <si>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</si>
  <si>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</si>
  <si>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</si>
  <si>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</si>
  <si>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</si>
  <si>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</si>
  <si>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</si>
  <si>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</si>
  <si>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</si>
  <si>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</si>
  <si>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</si>
  <si>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</si>
  <si>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</si>
  <si>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</si>
  <si>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</si>
  <si>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</si>
  <si>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</si>
  <si>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</si>
  <si>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</si>
  <si>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</si>
  <si>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</si>
  <si>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</si>
  <si>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</si>
  <si>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</si>
  <si>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</si>
  <si>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</si>
  <si>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</si>
  <si>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</si>
  <si>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</si>
  <si>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</si>
  <si>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</si>
  <si>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</si>
  <si>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</si>
  <si>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</si>
  <si>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</si>
  <si>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</si>
  <si>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</si>
  <si>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</si>
  <si>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</si>
  <si>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</si>
  <si>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</si>
  <si>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</si>
  <si>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</si>
  <si>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</si>
  <si>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</si>
  <si>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</si>
  <si>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</si>
  <si>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</si>
  <si>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</si>
  <si>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</si>
  <si>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</si>
  <si>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</si>
  <si>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</si>
  <si>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</si>
  <si>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</si>
  <si>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</si>
  <si>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</si>
  <si>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</si>
  <si>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</si>
  <si>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</si>
  <si>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</si>
  <si>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</si>
  <si>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</si>
  <si>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</si>
  <si>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</si>
  <si>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</si>
  <si>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</si>
  <si>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</si>
  <si>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</si>
  <si>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</si>
  <si>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</si>
  <si>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</si>
  <si>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</si>
  <si>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</si>
  <si>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</si>
  <si>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</si>
  <si>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</si>
  <si>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</si>
  <si>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</si>
  <si>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</si>
  <si>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</si>
  <si>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</si>
  <si>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</si>
  <si>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</si>
  <si>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</si>
  <si>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</si>
  <si>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</si>
  <si>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</si>
  <si>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</si>
  <si>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</si>
  <si>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</si>
  <si>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</si>
  <si>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</si>
  <si>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</si>
  <si>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</si>
  <si>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</si>
  <si>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</si>
  <si>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</si>
  <si>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</si>
  <si>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</si>
  <si>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</si>
  <si>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</si>
  <si>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</si>
  <si>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</si>
  <si>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</si>
  <si>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</si>
  <si>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</si>
  <si>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</si>
  <si>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</si>
  <si>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</si>
  <si>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</si>
  <si>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</si>
  <si>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</si>
  <si>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</si>
  <si>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</si>
  <si>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</si>
  <si>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</si>
  <si>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</si>
  <si>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</si>
  <si>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</si>
  <si>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</si>
  <si>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</si>
  <si>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</si>
  <si>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</si>
  <si>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</si>
  <si>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</si>
  <si>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</si>
  <si>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</si>
  <si>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</si>
  <si>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</si>
  <si>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</si>
  <si>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</si>
  <si>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</si>
  <si>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</si>
  <si>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</si>
  <si>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</si>
  <si>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</si>
  <si>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</si>
  <si>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</si>
  <si>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</si>
  <si>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</si>
  <si>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</si>
  <si>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</si>
  <si>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</si>
  <si>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</si>
  <si>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</si>
  <si>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</si>
  <si>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</si>
  <si>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</si>
  <si>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</si>
  <si>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</si>
  <si>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</si>
  <si>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</si>
  <si>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</si>
  <si>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</si>
  <si>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</si>
  <si>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</si>
  <si>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</si>
  <si>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</si>
  <si>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</si>
  <si>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</si>
  <si>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</si>
  <si>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</si>
  <si>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</si>
  <si>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</si>
  <si>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</si>
  <si>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</si>
  <si>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</si>
  <si>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</si>
  <si>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</si>
  <si>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</si>
  <si>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</si>
  <si>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</si>
  <si>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</si>
  <si>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</si>
  <si>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</si>
  <si>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</si>
  <si>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</si>
  <si>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</si>
  <si>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</si>
  <si>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</si>
  <si>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</si>
  <si>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</si>
  <si>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</si>
  <si>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</si>
  <si>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</si>
  <si>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</si>
  <si>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</si>
  <si>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</si>
  <si>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</si>
  <si>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</si>
  <si>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</si>
  <si>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</si>
  <si>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</si>
  <si>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</si>
  <si>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</si>
  <si>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</si>
  <si>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</si>
  <si>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</si>
  <si>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</si>
  <si>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</si>
  <si>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</si>
  <si>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</si>
  <si>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</si>
  <si>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</si>
  <si>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</si>
  <si>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</si>
  <si>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</si>
  <si>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</si>
  <si>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</si>
  <si>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</si>
  <si>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</si>
  <si>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</si>
  <si>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</si>
  <si>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</si>
  <si>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</si>
  <si>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</si>
  <si>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</si>
  <si>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</si>
  <si>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</si>
  <si>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</si>
  <si>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</si>
  <si>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</si>
  <si>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</si>
  <si>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</si>
  <si>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</si>
  <si>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</si>
  <si>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</si>
  <si>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</si>
  <si>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</si>
  <si>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</si>
  <si>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</si>
  <si>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</si>
  <si>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</si>
  <si>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</si>
  <si>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</si>
  <si>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</si>
  <si>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</si>
  <si>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</si>
  <si>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</si>
  <si>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</si>
  <si>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</si>
  <si>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</si>
  <si>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</si>
  <si>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</si>
  <si>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</si>
  <si>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</si>
  <si>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</si>
  <si>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</si>
  <si>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</si>
  <si>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</si>
  <si>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</si>
  <si>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</si>
  <si>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</si>
  <si>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</si>
  <si>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</si>
  <si>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</si>
  <si>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</si>
  <si>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</si>
  <si>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</si>
  <si>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</si>
  <si>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</si>
  <si>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</si>
  <si>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</si>
  <si>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</si>
  <si>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</si>
  <si>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</si>
  <si>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</si>
  <si>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</si>
  <si>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</si>
  <si>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</si>
  <si>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</si>
  <si>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</si>
  <si>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</si>
  <si>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</si>
  <si>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</si>
  <si>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</si>
  <si>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</si>
  <si>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</si>
  <si>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</si>
  <si>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</si>
  <si>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</si>
  <si>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</si>
  <si>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</si>
  <si>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</si>
  <si>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</si>
  <si>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</si>
  <si>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</si>
  <si>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</si>
  <si>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</si>
  <si>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</si>
  <si>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</si>
  <si>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</si>
  <si>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</si>
  <si>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</si>
  <si>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</si>
  <si>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</si>
  <si>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</si>
  <si>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</si>
  <si>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</si>
  <si>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</si>
  <si>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</si>
  <si>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</si>
  <si>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</si>
  <si>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</si>
  <si>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</si>
  <si>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</si>
  <si>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</si>
  <si>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</si>
  <si>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</si>
  <si>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</si>
  <si>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</si>
  <si>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</si>
  <si>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</si>
  <si>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</si>
  <si>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</si>
  <si>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</si>
  <si>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</si>
  <si>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</si>
  <si>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</si>
  <si>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</si>
  <si>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</si>
  <si>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</si>
  <si>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</si>
  <si>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</si>
  <si>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</si>
  <si>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</si>
  <si>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</si>
  <si>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</si>
  <si>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</si>
  <si>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</si>
  <si>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</si>
  <si>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</si>
  <si>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</si>
  <si>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</si>
  <si>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</si>
  <si>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</si>
  <si>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</si>
  <si>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</si>
  <si>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</si>
  <si>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</si>
  <si>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</si>
  <si>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</si>
  <si>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</si>
  <si>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</si>
  <si>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</si>
  <si>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</si>
  <si>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</si>
  <si>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</si>
  <si>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</si>
  <si>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</si>
  <si>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</si>
  <si>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</si>
  <si>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</si>
  <si>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</si>
  <si>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</si>
  <si>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</si>
  <si>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</si>
  <si>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</si>
  <si>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</si>
  <si>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</si>
  <si>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</si>
  <si>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</si>
  <si>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</si>
  <si>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</si>
  <si>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</si>
  <si>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</si>
  <si>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</si>
  <si>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</si>
  <si>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</si>
  <si>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</si>
  <si>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</si>
  <si>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</si>
  <si>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</si>
  <si>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</si>
  <si>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</si>
  <si>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</si>
  <si>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</si>
  <si>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</si>
  <si>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</si>
  <si>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</si>
  <si>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</si>
  <si>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</si>
  <si>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</si>
  <si>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</si>
  <si>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</si>
  <si>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</si>
  <si>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</si>
  <si>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</si>
  <si>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</si>
  <si>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</si>
  <si>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</si>
  <si>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</si>
  <si>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</si>
  <si>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</si>
  <si>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</si>
  <si>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</si>
  <si>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</si>
  <si>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</si>
  <si>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</si>
  <si>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</si>
  <si>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</si>
  <si>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</si>
  <si>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</si>
  <si>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</si>
  <si>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</si>
  <si>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</si>
  <si>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</si>
  <si>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</si>
  <si>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</si>
  <si>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</si>
  <si>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</si>
  <si>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</si>
  <si>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</si>
  <si>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</si>
  <si>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</si>
  <si>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</si>
  <si>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</si>
  <si>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</si>
  <si>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</si>
  <si>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</si>
  <si>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</si>
  <si>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</si>
  <si>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</si>
  <si>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</si>
  <si>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</si>
  <si>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</si>
  <si>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</si>
  <si>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</si>
  <si>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</si>
  <si>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</si>
  <si>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</si>
  <si>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</si>
  <si>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</si>
  <si>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</si>
  <si>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</si>
  <si>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</si>
  <si>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</si>
  <si>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</si>
  <si>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</si>
  <si>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</si>
  <si>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</si>
  <si>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</si>
  <si>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</si>
  <si>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</si>
  <si>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</si>
  <si>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</si>
  <si>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</si>
  <si>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</si>
  <si>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</si>
  <si>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</si>
  <si>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</si>
  <si>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</si>
  <si>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</si>
  <si>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</si>
  <si>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</si>
  <si>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</si>
  <si>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</si>
  <si>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</si>
  <si>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</si>
  <si>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</si>
  <si>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</si>
  <si>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</si>
  <si>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</si>
  <si>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</si>
  <si>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</si>
  <si>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</si>
  <si>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</si>
  <si>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</si>
  <si>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</si>
  <si>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</si>
  <si>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</si>
  <si>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</si>
  <si>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</si>
  <si>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</si>
  <si>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</si>
  <si>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</si>
  <si>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</si>
  <si>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</si>
  <si>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</si>
  <si>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</si>
  <si>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</si>
  <si>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</si>
  <si>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</si>
  <si>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</si>
  <si>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</si>
  <si>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</si>
  <si>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</si>
  <si>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</si>
  <si>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</si>
  <si>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</si>
  <si>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</si>
  <si>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</si>
  <si>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</si>
  <si>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</si>
  <si>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</si>
  <si>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</si>
  <si>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</si>
  <si>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</si>
  <si>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</si>
  <si>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</si>
  <si>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</si>
  <si>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</si>
  <si>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</si>
  <si>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</si>
  <si>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</si>
  <si>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</si>
  <si>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</si>
  <si>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</si>
  <si>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</si>
  <si>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</si>
  <si>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</si>
  <si>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</si>
  <si>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</si>
  <si>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</si>
  <si>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</si>
  <si>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</si>
  <si>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</si>
  <si>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</si>
  <si>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</si>
  <si>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</si>
  <si>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</si>
  <si>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</si>
  <si>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</si>
  <si>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</si>
  <si>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</si>
  <si>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</si>
  <si>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</si>
  <si>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</si>
  <si>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</si>
  <si>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</si>
  <si>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</si>
  <si>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</si>
  <si>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</si>
  <si>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</si>
  <si>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</si>
  <si>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</si>
  <si>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</si>
  <si>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</si>
  <si>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</si>
  <si>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</si>
  <si>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</si>
  <si>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</si>
  <si>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</si>
  <si>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</si>
  <si>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</si>
  <si>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</si>
  <si>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</si>
  <si>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</si>
  <si>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</si>
  <si>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</si>
  <si>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</si>
  <si>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</si>
  <si>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</si>
  <si>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</si>
  <si>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</si>
  <si>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</si>
  <si>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</si>
  <si>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</si>
  <si>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</si>
  <si>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</si>
  <si>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</si>
  <si>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</si>
  <si>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</si>
  <si>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</si>
  <si>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</si>
  <si>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</si>
  <si>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</si>
  <si>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</si>
  <si>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</si>
  <si>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</si>
  <si>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</si>
  <si>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</si>
  <si>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</si>
  <si>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</si>
  <si>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</si>
  <si>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</si>
  <si>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</si>
  <si>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</si>
  <si>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</si>
  <si>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</si>
  <si>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</si>
  <si>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</si>
  <si>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</si>
  <si>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</si>
  <si>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</si>
  <si>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</si>
  <si>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</si>
  <si>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</si>
  <si>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</si>
  <si>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</si>
  <si>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</si>
  <si>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</si>
  <si>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</si>
  <si>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</si>
  <si>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</si>
  <si>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</si>
  <si>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</si>
  <si>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</si>
  <si>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</si>
  <si>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</si>
  <si>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</si>
  <si>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</si>
  <si>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</si>
  <si>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</si>
  <si>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</si>
  <si>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</si>
  <si>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</si>
  <si>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</si>
  <si>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</si>
  <si>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</si>
  <si>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</si>
  <si>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</si>
  <si>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</si>
  <si>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</si>
  <si>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</si>
  <si>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</si>
  <si>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</si>
  <si>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</si>
  <si>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</si>
  <si>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</si>
  <si>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</si>
  <si>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</si>
  <si>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</si>
  <si>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</si>
  <si>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</si>
  <si>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</si>
  <si>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</si>
  <si>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</si>
  <si>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</si>
  <si>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</si>
  <si>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</si>
  <si>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</si>
  <si>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</si>
  <si>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</si>
  <si>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</si>
  <si>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</si>
  <si>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</si>
  <si>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</si>
  <si>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</si>
  <si>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</si>
  <si>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</si>
  <si>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</si>
  <si>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</si>
  <si>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</si>
  <si>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</si>
  <si>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</si>
  <si>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</si>
  <si>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</si>
  <si>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</si>
  <si>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</si>
  <si>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</si>
  <si>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</si>
  <si>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</si>
  <si>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</si>
  <si>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</si>
  <si>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</si>
  <si>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</si>
  <si>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</si>
  <si>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</si>
  <si>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</si>
  <si>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</si>
  <si>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</si>
  <si>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</si>
  <si>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</si>
  <si>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</si>
  <si>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</si>
  <si>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</si>
  <si>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</si>
  <si>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</si>
  <si>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</si>
  <si>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</si>
  <si>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</si>
  <si>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</si>
  <si>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</si>
  <si>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</si>
  <si>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</si>
  <si>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</si>
  <si>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</si>
  <si>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</si>
  <si>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</si>
  <si>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</si>
  <si>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</si>
  <si>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</si>
  <si>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</si>
  <si>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</si>
  <si>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</si>
  <si>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</si>
  <si>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</si>
  <si>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</si>
  <si>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</si>
  <si>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</si>
  <si>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</si>
  <si>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</si>
  <si>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</si>
  <si>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</si>
  <si>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</si>
  <si>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</si>
  <si>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</si>
  <si>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</si>
  <si>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</si>
  <si>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</si>
  <si>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</si>
  <si>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</si>
  <si>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</si>
  <si>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</si>
  <si>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</si>
  <si>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</si>
  <si>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</si>
  <si>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</si>
  <si>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</si>
  <si>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</si>
  <si>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</si>
  <si>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</si>
  <si>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</si>
  <si>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</si>
  <si>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</si>
  <si>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</si>
  <si>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</si>
  <si>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</si>
  <si>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</si>
  <si>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</si>
  <si>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</si>
  <si>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</si>
  <si>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</si>
  <si>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</si>
  <si>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</si>
  <si>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</si>
  <si>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</si>
  <si>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</si>
  <si>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</si>
  <si>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</si>
  <si>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</si>
  <si>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</si>
  <si>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</si>
  <si>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</si>
  <si>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</si>
  <si>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</si>
  <si>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</si>
  <si>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</si>
  <si>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</si>
  <si>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</si>
  <si>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</si>
  <si>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</si>
  <si>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</si>
  <si>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</si>
  <si>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</si>
  <si>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</si>
  <si>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</si>
  <si>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</si>
  <si>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</si>
  <si>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</si>
  <si>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</si>
  <si>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</si>
  <si>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</si>
  <si>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</si>
  <si>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</si>
  <si>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</si>
  <si>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</si>
  <si>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</si>
  <si>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</si>
  <si>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</si>
  <si>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</si>
  <si>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</si>
  <si>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</si>
  <si>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</si>
  <si>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</si>
  <si>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</si>
  <si>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</si>
  <si>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</si>
  <si>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</si>
  <si>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</si>
  <si>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</si>
  <si>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</si>
  <si>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</si>
  <si>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</si>
  <si>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</si>
  <si>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</si>
  <si>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</si>
  <si>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</si>
  <si>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</si>
  <si>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</si>
  <si>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</si>
  <si>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</si>
  <si>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</si>
  <si>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</si>
  <si>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</si>
  <si>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</si>
  <si>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</si>
  <si>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</si>
  <si>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</si>
  <si>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</si>
  <si>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</si>
  <si>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</si>
  <si>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</si>
  <si>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</si>
  <si>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</si>
  <si>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</si>
  <si>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</si>
  <si>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</si>
  <si>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</si>
  <si>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</si>
  <si>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</si>
  <si>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</si>
  <si>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</si>
  <si>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</si>
  <si>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</si>
  <si>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</si>
  <si>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</si>
  <si>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</si>
  <si>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</si>
  <si>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</si>
  <si>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</si>
  <si>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</si>
  <si>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</si>
  <si>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</si>
  <si>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</si>
  <si>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</si>
  <si>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</si>
  <si>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</si>
  <si>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</si>
  <si>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</si>
  <si>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</si>
  <si>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</si>
  <si>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</si>
  <si>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</si>
  <si>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</si>
  <si>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</si>
  <si>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</si>
  <si>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</si>
  <si>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</si>
  <si>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</si>
  <si>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</si>
  <si>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</si>
  <si>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</si>
  <si>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</si>
  <si>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</si>
  <si>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</si>
  <si>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</si>
  <si>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</si>
  <si>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</si>
  <si>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</si>
  <si>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</si>
  <si>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</si>
  <si>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</si>
  <si>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</si>
  <si>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</si>
  <si>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</si>
  <si>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</si>
  <si>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</si>
  <si>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</si>
  <si>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</si>
  <si>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</si>
  <si>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</si>
  <si>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</si>
  <si>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</si>
  <si>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</si>
  <si>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</si>
  <si>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</si>
  <si>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</si>
  <si>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</si>
  <si>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</si>
  <si>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</si>
  <si>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</si>
  <si>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</si>
  <si>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</si>
  <si>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</si>
  <si>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</si>
  <si>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</si>
  <si>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</si>
  <si>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</si>
  <si>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</si>
  <si>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</si>
  <si>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</si>
  <si>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</si>
  <si>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</si>
  <si>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</si>
  <si>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</si>
  <si>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</si>
  <si>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</si>
  <si>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</si>
  <si>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</si>
  <si>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</si>
  <si>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</si>
  <si>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</si>
  <si>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</si>
  <si>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</si>
  <si>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</si>
  <si>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</si>
  <si>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</si>
  <si>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</si>
  <si>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</si>
  <si>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</si>
  <si>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</si>
  <si>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</si>
  <si>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</si>
  <si>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</si>
  <si>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</si>
  <si>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</si>
  <si>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</si>
  <si>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</si>
  <si>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</si>
  <si>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</si>
  <si>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</si>
  <si>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</si>
  <si>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</si>
  <si>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</si>
  <si>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</si>
  <si>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</si>
  <si>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</si>
  <si>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</si>
  <si>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</si>
  <si>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</si>
  <si>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</si>
  <si>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</si>
  <si>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</si>
  <si>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</si>
  <si>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</si>
  <si>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</si>
  <si>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</si>
  <si>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</si>
  <si>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</si>
  <si>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</si>
  <si>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</si>
  <si>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</si>
  <si>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</si>
  <si>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</si>
  <si>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</si>
  <si>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</si>
  <si>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</si>
  <si>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</si>
  <si>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</si>
  <si>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</si>
  <si>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</si>
  <si>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</si>
  <si>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</si>
  <si>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</si>
  <si>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</si>
  <si>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</si>
  <si>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</si>
  <si>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</si>
  <si>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</si>
  <si>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</si>
  <si>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</si>
  <si>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</si>
  <si>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</si>
  <si>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</si>
  <si>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</si>
  <si>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</si>
  <si>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</si>
  <si>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</si>
  <si>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</si>
  <si>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</si>
  <si>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</si>
  <si>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</si>
  <si>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</si>
  <si>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</si>
  <si>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</si>
  <si>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</si>
  <si>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</si>
  <si>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</si>
  <si>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</si>
  <si>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</si>
  <si>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</si>
  <si>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</si>
  <si>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</si>
  <si>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</si>
  <si>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</si>
  <si>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</si>
  <si>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</si>
  <si>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</si>
  <si>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</si>
  <si>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</si>
  <si>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</si>
  <si>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</si>
  <si>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</si>
  <si>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</si>
  <si>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</si>
  <si>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</si>
  <si>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</si>
  <si>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</si>
  <si>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</si>
  <si>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</si>
  <si>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</si>
  <si>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</si>
  <si>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</si>
  <si>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</si>
  <si>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</si>
  <si>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</si>
  <si>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</si>
  <si>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</si>
  <si>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</si>
  <si>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</si>
  <si>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</si>
  <si>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</si>
  <si>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</si>
  <si>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</si>
  <si>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</si>
  <si>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</si>
  <si>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</si>
  <si>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</si>
  <si>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</si>
  <si>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</si>
  <si>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</si>
  <si>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</si>
  <si>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</si>
  <si>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</si>
  <si>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</si>
  <si>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</si>
  <si>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</si>
  <si>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</si>
  <si>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</si>
  <si>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</si>
  <si>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</si>
  <si>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</si>
  <si>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</si>
  <si>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</si>
  <si>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</si>
  <si>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</si>
  <si>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</si>
  <si>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</si>
  <si>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</si>
  <si>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</si>
  <si>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</si>
  <si>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</si>
  <si>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</si>
  <si>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</si>
  <si>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</si>
  <si>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</si>
  <si>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</si>
  <si>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</si>
  <si>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</si>
  <si>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</si>
  <si>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</si>
  <si>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</si>
  <si>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</si>
  <si>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</si>
  <si>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</si>
  <si>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</si>
  <si>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</si>
  <si>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</si>
  <si>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</si>
  <si>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</si>
  <si>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</si>
  <si>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</si>
  <si>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</si>
  <si>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</si>
  <si>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</si>
  <si>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</si>
  <si>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</si>
  <si>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</si>
  <si>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</si>
  <si>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</si>
  <si>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</si>
  <si>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</si>
  <si>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</si>
  <si>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</si>
  <si>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</si>
  <si>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</si>
  <si>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</si>
  <si>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</si>
  <si>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</si>
  <si>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</si>
  <si>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</si>
  <si>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</si>
  <si>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</si>
  <si>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</si>
  <si>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</si>
  <si>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</si>
  <si>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</si>
  <si>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</si>
  <si>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</si>
  <si>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</si>
  <si>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</si>
  <si>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</si>
  <si>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</si>
  <si>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</si>
  <si>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</si>
  <si>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</si>
  <si>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</si>
  <si>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</si>
  <si>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</si>
  <si>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</si>
  <si>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</si>
  <si>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</si>
  <si>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</si>
  <si>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</si>
  <si>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</si>
  <si>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</si>
  <si>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</si>
  <si>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</si>
  <si>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</si>
  <si>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</si>
  <si>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</si>
  <si>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</si>
  <si>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</si>
  <si>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</si>
  <si>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</si>
  <si>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</si>
  <si>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</si>
  <si>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</si>
  <si>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</si>
  <si>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</si>
  <si>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</si>
  <si>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</si>
  <si>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</si>
  <si>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</si>
  <si>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</si>
  <si>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</si>
  <si>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</si>
  <si>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</si>
  <si>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</si>
  <si>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</si>
  <si>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</si>
  <si>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</si>
  <si>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</si>
  <si>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</si>
  <si>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</si>
  <si>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</si>
  <si>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</si>
  <si>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</si>
  <si>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</si>
  <si>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</si>
  <si>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</si>
  <si>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</si>
  <si>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</si>
  <si>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</si>
  <si>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</si>
  <si>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</si>
  <si>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</si>
  <si>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</si>
  <si>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</si>
  <si>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</si>
  <si>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</si>
  <si>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</si>
  <si>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</si>
  <si>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</si>
  <si>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</si>
  <si>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</si>
  <si>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</si>
  <si>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</si>
  <si>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</si>
  <si>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</si>
  <si>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</si>
  <si>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</si>
  <si>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</si>
  <si>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</si>
  <si>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</si>
  <si>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</si>
  <si>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</si>
  <si>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</si>
  <si>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</si>
  <si>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</si>
  <si>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</si>
  <si>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</si>
  <si>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</si>
  <si>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</si>
  <si>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</si>
  <si>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</si>
  <si>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</si>
  <si>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</si>
  <si>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</si>
  <si>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</si>
  <si>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</si>
  <si>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</si>
  <si>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</si>
  <si>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</si>
  <si>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</si>
  <si>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</si>
  <si>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</si>
  <si>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</si>
  <si>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</si>
  <si>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</si>
  <si>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</si>
  <si>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</si>
  <si>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</si>
  <si>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</si>
  <si>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</si>
  <si>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</si>
  <si>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</si>
  <si>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</si>
  <si>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</si>
  <si>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</si>
  <si>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</si>
  <si>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</si>
  <si>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</si>
  <si>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</si>
  <si>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</si>
  <si>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</si>
  <si>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</si>
  <si>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</si>
  <si>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</si>
  <si>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</si>
  <si>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</si>
  <si>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</si>
  <si>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</si>
  <si>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</si>
  <si>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</si>
  <si>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</si>
  <si>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</si>
  <si>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</si>
  <si>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</si>
  <si>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</si>
  <si>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</si>
  <si>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</si>
  <si>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</si>
  <si>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</si>
  <si>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</si>
  <si>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</si>
  <si>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</si>
  <si>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</si>
  <si>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</si>
  <si>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</si>
  <si>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</si>
  <si>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</si>
  <si>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</si>
  <si>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</si>
  <si>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</si>
  <si>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</si>
  <si>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</si>
  <si>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</si>
  <si>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</si>
  <si>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</si>
  <si>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</si>
  <si>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</si>
  <si>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</si>
  <si>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</si>
  <si>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</si>
  <si>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</si>
  <si>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</si>
  <si>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</si>
  <si>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</si>
  <si>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</si>
  <si>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</si>
  <si>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</si>
  <si>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</si>
  <si>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</si>
  <si>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</si>
  <si>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</si>
  <si>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</si>
  <si>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</si>
  <si>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</si>
  <si>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</si>
  <si>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</si>
  <si>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</si>
  <si>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</si>
  <si>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</si>
  <si>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</si>
  <si>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</si>
  <si>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</si>
  <si>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</si>
  <si>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</si>
  <si>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</si>
  <si>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</si>
  <si>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</si>
  <si>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</si>
  <si>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</si>
  <si>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</si>
  <si>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</si>
  <si>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</si>
  <si>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</si>
  <si>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</si>
  <si>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</si>
  <si>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</si>
  <si>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</si>
  <si>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</si>
  <si>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</si>
  <si>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</si>
  <si>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</si>
  <si>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</si>
  <si>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</si>
  <si>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</si>
  <si>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</si>
  <si>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</si>
  <si>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</si>
  <si>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</si>
  <si>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</si>
  <si>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</si>
  <si>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</si>
  <si>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</si>
  <si>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</si>
  <si>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</si>
  <si>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</si>
  <si>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</si>
  <si>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</si>
  <si>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</si>
  <si>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</si>
  <si>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</si>
  <si>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</si>
  <si>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</si>
  <si>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</si>
  <si>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</si>
  <si>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</si>
  <si>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</si>
  <si>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</si>
  <si>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</si>
  <si>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</si>
  <si>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</si>
  <si>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</si>
  <si>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</si>
  <si>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</si>
  <si>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</si>
  <si>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</si>
  <si>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</si>
  <si>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</si>
  <si>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</si>
  <si>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</si>
  <si>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</si>
  <si>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</si>
  <si>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</si>
  <si>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</si>
  <si>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</si>
  <si>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</si>
  <si>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</si>
  <si>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</si>
  <si>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</si>
  <si>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</si>
  <si>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</si>
  <si>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</si>
  <si>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</si>
  <si>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</si>
  <si>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</si>
  <si>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</si>
  <si>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</si>
  <si>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</si>
  <si>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</si>
  <si>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</si>
  <si>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</si>
  <si>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</si>
  <si>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</si>
  <si>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</si>
  <si>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</si>
  <si>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</si>
  <si>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</si>
  <si>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</si>
  <si>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</si>
  <si>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</si>
  <si>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</si>
  <si>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</si>
  <si>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</si>
  <si>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</si>
  <si>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</si>
  <si>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</si>
  <si>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</si>
  <si>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</si>
  <si>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</si>
  <si>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</si>
  <si>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</si>
  <si>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</si>
  <si>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</si>
  <si>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</si>
  <si>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</si>
  <si>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</si>
  <si>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</si>
  <si>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</si>
  <si>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</si>
  <si>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</si>
  <si>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</si>
  <si>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</si>
  <si>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</si>
  <si>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</si>
  <si>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</si>
  <si>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</si>
  <si>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</si>
  <si>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</si>
  <si>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</si>
  <si>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</si>
  <si>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</si>
  <si>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</si>
  <si>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</si>
  <si>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</si>
  <si>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</si>
  <si>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</si>
  <si>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</si>
  <si>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</si>
  <si>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</si>
  <si>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</si>
  <si>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</si>
  <si>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</si>
  <si>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</si>
  <si>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</si>
  <si>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</si>
  <si>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</si>
  <si>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</si>
  <si>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</si>
  <si>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</si>
  <si>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</si>
  <si>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</si>
  <si>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</si>
  <si>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</si>
  <si>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</si>
  <si>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</si>
  <si>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</si>
  <si>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</si>
  <si>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</si>
  <si>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</si>
  <si>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</si>
  <si>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</si>
  <si>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</si>
  <si>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</si>
  <si>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</si>
  <si>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</si>
  <si>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</si>
  <si>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</si>
  <si>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</si>
  <si>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</si>
  <si>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</si>
  <si>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</si>
  <si>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</si>
  <si>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</si>
  <si>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</si>
  <si>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</si>
  <si>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</si>
  <si>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</si>
  <si>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</si>
  <si>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</si>
  <si>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</si>
  <si>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</si>
  <si>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</si>
  <si>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</si>
  <si>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</si>
  <si>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</si>
  <si>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</si>
  <si>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</si>
  <si>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</si>
  <si>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</si>
  <si>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</si>
  <si>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</si>
  <si>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</si>
  <si>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</si>
  <si>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</si>
  <si>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</si>
  <si>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</si>
  <si>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</si>
  <si>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</si>
  <si>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</si>
  <si>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</si>
  <si>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</si>
  <si>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</si>
  <si>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</si>
  <si>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</si>
  <si>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</si>
  <si>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</si>
  <si>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</si>
  <si>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</si>
  <si>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</si>
  <si>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</si>
  <si>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</si>
  <si>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</si>
  <si>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</si>
  <si>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</si>
  <si>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</si>
  <si>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</si>
  <si>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</si>
  <si>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</si>
  <si>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</si>
  <si>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</si>
  <si>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</si>
  <si>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</si>
  <si>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</si>
  <si>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</si>
  <si>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</si>
  <si>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</si>
  <si>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</si>
  <si>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</si>
  <si>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</si>
  <si>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</si>
  <si>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</si>
  <si>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</si>
  <si>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</si>
  <si>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</si>
  <si>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</si>
  <si>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</si>
  <si>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</si>
  <si>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</si>
  <si>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</si>
  <si>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</si>
  <si>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</si>
  <si>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</si>
  <si>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</si>
  <si>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</si>
  <si>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</si>
  <si>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</si>
  <si>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</si>
  <si>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</si>
  <si>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</si>
  <si>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</si>
  <si>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</si>
  <si>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</si>
  <si>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</si>
  <si>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</si>
  <si>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</si>
  <si>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</si>
  <si>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</si>
  <si>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</si>
  <si>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</si>
  <si>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</si>
  <si>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</si>
  <si>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</si>
  <si>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</si>
  <si>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</si>
  <si>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</si>
  <si>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</si>
  <si>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</si>
  <si>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</si>
  <si>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</si>
  <si>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</si>
  <si>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</si>
  <si>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</si>
  <si>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</si>
  <si>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</si>
  <si>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</si>
  <si>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</si>
  <si>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</si>
  <si>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</si>
  <si>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</si>
  <si>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</si>
  <si>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</si>
  <si>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</si>
  <si>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</si>
  <si>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</si>
  <si>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</si>
  <si>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</si>
  <si>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</si>
  <si>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</si>
  <si>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</si>
  <si>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</si>
  <si>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</si>
  <si>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</si>
  <si>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</si>
  <si>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</si>
  <si>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</si>
  <si>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</si>
  <si>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</si>
  <si>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</si>
  <si>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</si>
  <si>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</si>
  <si>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</si>
  <si>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</si>
  <si>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</si>
  <si>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</si>
  <si>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</si>
  <si>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</si>
  <si>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</si>
  <si>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</si>
  <si>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</si>
  <si>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</si>
  <si>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</si>
  <si>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</si>
  <si>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</si>
  <si>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</si>
  <si>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</si>
  <si>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</si>
  <si>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</si>
  <si>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</si>
  <si>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</si>
  <si>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</si>
  <si>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</si>
  <si>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</si>
  <si>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</si>
  <si>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</si>
  <si>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</si>
  <si>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</si>
  <si>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</si>
  <si>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</si>
  <si>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</si>
  <si>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</si>
  <si>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</si>
  <si>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</si>
  <si>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</si>
  <si>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</si>
  <si>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</si>
  <si>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</si>
  <si>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</si>
  <si>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</si>
  <si>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</si>
  <si>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</si>
  <si>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</si>
  <si>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</si>
  <si>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</si>
  <si>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</si>
  <si>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</si>
  <si>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</si>
  <si>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</si>
  <si>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</si>
  <si>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</si>
  <si>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</si>
  <si>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</si>
  <si>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</si>
  <si>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</si>
  <si>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</si>
  <si>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</si>
  <si>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</si>
  <si>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</si>
  <si>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</si>
  <si>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</si>
  <si>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</si>
  <si>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</si>
  <si>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</si>
  <si>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</si>
  <si>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</si>
  <si>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</si>
  <si>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</si>
  <si>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</si>
  <si>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</si>
  <si>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</si>
  <si>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</si>
  <si>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</si>
  <si>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</si>
  <si>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</si>
  <si>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</si>
  <si>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</si>
  <si>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</si>
  <si>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</si>
  <si>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</si>
  <si>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</si>
  <si>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</si>
  <si>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</si>
  <si>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</si>
  <si>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</si>
  <si>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</si>
  <si>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</si>
  <si>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</si>
  <si>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</si>
  <si>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</si>
  <si>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</si>
  <si>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</si>
  <si>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</si>
  <si>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</si>
  <si>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</si>
  <si>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</si>
  <si>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</si>
  <si>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</si>
  <si>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</si>
  <si>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</si>
  <si>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</si>
  <si>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</si>
  <si>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</si>
  <si>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</si>
  <si>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</si>
  <si>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</si>
  <si>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</si>
  <si>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</si>
  <si>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</si>
  <si>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</si>
  <si>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</si>
  <si>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</si>
  <si>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</si>
  <si>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</si>
  <si>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</si>
  <si>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</si>
  <si>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</si>
  <si>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</si>
  <si>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</si>
  <si>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</si>
  <si>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</si>
  <si>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</si>
  <si>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</si>
  <si>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</si>
  <si>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</si>
  <si>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</si>
  <si>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</si>
  <si>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</si>
  <si>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</si>
  <si>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</si>
  <si>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</si>
  <si>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</si>
  <si>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</si>
  <si>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</si>
  <si>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</si>
  <si>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</si>
  <si>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</si>
  <si>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</si>
  <si>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</si>
  <si>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</si>
  <si>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</si>
  <si>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</si>
  <si>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</si>
  <si>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</si>
  <si>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</si>
  <si>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</si>
  <si>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</si>
  <si>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</si>
  <si>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</si>
  <si>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</si>
  <si>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</si>
  <si>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</si>
  <si>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</si>
  <si>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</si>
  <si>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</si>
  <si>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</si>
  <si>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</si>
  <si>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</si>
  <si>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</si>
  <si>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</si>
  <si>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</si>
  <si>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</si>
  <si>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</si>
  <si>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</si>
  <si>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</si>
  <si>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</si>
  <si>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</si>
  <si>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</si>
  <si>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</si>
  <si>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</si>
  <si>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</si>
  <si>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</si>
  <si>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</si>
  <si>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</si>
  <si>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</si>
  <si>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</si>
  <si>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</si>
  <si>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</si>
  <si>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</si>
  <si>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</si>
  <si>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</si>
  <si>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</si>
  <si>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</si>
  <si>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</si>
  <si>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</si>
  <si>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</si>
  <si>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</si>
  <si>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</si>
  <si>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</si>
  <si>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</si>
  <si>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</si>
  <si>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</si>
  <si>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</si>
  <si>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</si>
  <si>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</si>
  <si>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</si>
  <si>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</si>
  <si>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</si>
  <si>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</si>
  <si>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</si>
  <si>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</si>
  <si>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</si>
  <si>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</si>
  <si>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</si>
  <si>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</si>
  <si>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</si>
  <si>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</si>
  <si>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</si>
  <si>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</si>
  <si>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</si>
  <si>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</si>
  <si>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</si>
  <si>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</si>
  <si>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</si>
  <si>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</si>
  <si>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</si>
  <si>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</si>
  <si>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</si>
  <si>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</si>
  <si>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</si>
  <si>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</si>
  <si>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</si>
  <si>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</si>
  <si>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</si>
  <si>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</si>
  <si>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</si>
  <si>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</si>
  <si>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</si>
  <si>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</si>
  <si>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</si>
  <si>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</si>
  <si>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</si>
  <si>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</si>
  <si>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</si>
  <si>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</si>
  <si>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</si>
  <si>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</si>
  <si>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</si>
  <si>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</si>
  <si>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</si>
  <si>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</si>
  <si>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</si>
  <si>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</si>
  <si>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</si>
  <si>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</si>
  <si>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</si>
  <si>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</si>
  <si>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</si>
  <si>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</si>
  <si>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</si>
  <si>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</si>
  <si>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</si>
  <si>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</si>
  <si>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</si>
  <si>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</si>
  <si>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</si>
  <si>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</si>
  <si>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</si>
  <si>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</si>
  <si>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</si>
  <si>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</si>
  <si>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</si>
  <si>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</si>
  <si>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</si>
  <si>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</si>
  <si>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</si>
  <si>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</si>
  <si>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</si>
  <si>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</si>
  <si>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</si>
  <si>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</si>
  <si>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</si>
  <si>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</si>
  <si>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</si>
  <si>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</si>
  <si>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</si>
  <si>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</si>
  <si>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</si>
  <si>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</si>
  <si>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</si>
  <si>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</si>
  <si>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</si>
  <si>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</si>
  <si>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</si>
  <si>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</si>
  <si>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</si>
  <si>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</si>
  <si>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</si>
  <si>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</si>
  <si>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</si>
  <si>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</si>
  <si>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</si>
  <si>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</si>
  <si>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</si>
  <si>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</si>
  <si>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</si>
  <si>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</si>
  <si>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</si>
  <si>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</si>
  <si>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</si>
  <si>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</si>
  <si>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</si>
  <si>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</si>
  <si>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</si>
  <si>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</si>
  <si>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</si>
  <si>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</si>
  <si>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</si>
  <si>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</si>
  <si>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</si>
  <si>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</si>
  <si>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</si>
  <si>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</si>
  <si>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</si>
  <si>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</si>
  <si>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</si>
  <si>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</si>
  <si>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</si>
  <si>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</si>
  <si>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</si>
  <si>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</si>
  <si>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</si>
  <si>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</si>
  <si>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</si>
  <si>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</si>
  <si>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</si>
  <si>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</si>
  <si>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</si>
  <si>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</si>
  <si>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</si>
  <si>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</si>
  <si>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</si>
  <si>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</si>
  <si>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</si>
  <si>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</si>
  <si>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</si>
  <si>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</si>
  <si>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</si>
  <si>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</si>
  <si>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</si>
  <si>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</si>
  <si>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</si>
  <si>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</si>
  <si>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</si>
  <si>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</si>
  <si>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</si>
  <si>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</si>
  <si>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</si>
  <si>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</si>
  <si>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</si>
  <si>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</si>
  <si>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</si>
  <si>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</si>
  <si>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</si>
  <si>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</si>
  <si>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</si>
  <si>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</si>
  <si>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</si>
  <si>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</si>
  <si>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</si>
  <si>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</si>
  <si>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</si>
  <si>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</si>
  <si>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</si>
  <si>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</si>
  <si>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</si>
  <si>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</si>
  <si>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</si>
  <si>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</si>
  <si>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</si>
  <si>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</si>
  <si>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</si>
  <si>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</si>
  <si>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</si>
  <si>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</si>
  <si>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</si>
  <si>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</si>
  <si>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</si>
  <si>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</si>
  <si>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</si>
  <si>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</si>
  <si>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</si>
  <si>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</si>
  <si>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</si>
  <si>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</si>
  <si>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</si>
  <si>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</si>
  <si>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</si>
  <si>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</si>
  <si>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</si>
  <si>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</si>
  <si>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</si>
  <si>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</si>
  <si>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</si>
  <si>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</si>
  <si>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</si>
  <si>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</si>
  <si>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</si>
  <si>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</si>
  <si>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</si>
  <si>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</si>
  <si>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</si>
  <si>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</si>
  <si>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</si>
  <si>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</si>
  <si>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</si>
  <si>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</si>
  <si>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</si>
  <si>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</si>
  <si>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</si>
  <si>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</si>
  <si>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</si>
  <si>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</si>
  <si>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</si>
  <si>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</si>
  <si>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</si>
  <si>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</si>
  <si>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</si>
  <si>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</si>
  <si>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</si>
  <si>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</si>
  <si>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</si>
  <si>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</si>
  <si>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</si>
  <si>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</si>
  <si>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</si>
  <si>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</si>
  <si>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</si>
  <si>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</si>
  <si>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</si>
  <si>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</si>
  <si>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</si>
  <si>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</si>
  <si>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</si>
  <si>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</si>
  <si>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</si>
  <si>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</si>
  <si>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</si>
  <si>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</si>
  <si>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</si>
  <si>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</si>
  <si>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</si>
  <si>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</si>
  <si>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</si>
  <si>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</si>
  <si>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</si>
  <si>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</si>
  <si>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</si>
  <si>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</si>
  <si>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</si>
  <si>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</si>
  <si>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</si>
  <si>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</si>
  <si>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</si>
  <si>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</si>
  <si>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</si>
  <si>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</si>
  <si>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</si>
  <si>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</si>
  <si>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</si>
  <si>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</si>
  <si>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</si>
  <si>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</si>
  <si>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</si>
  <si>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</si>
  <si>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</si>
  <si>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</si>
  <si>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</si>
  <si>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</si>
  <si>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</si>
  <si>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</si>
  <si>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</si>
  <si>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</si>
  <si>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</si>
  <si>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</si>
  <si>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</si>
  <si>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</si>
  <si>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</si>
  <si>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</si>
  <si>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</si>
  <si>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</si>
  <si>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</si>
  <si>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</si>
  <si>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</si>
  <si>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</si>
  <si>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</si>
  <si>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</si>
  <si>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</si>
  <si>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</si>
  <si>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</si>
  <si>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</si>
  <si>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</si>
  <si>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</si>
  <si>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</si>
  <si>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</si>
  <si>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</si>
  <si>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</si>
  <si>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</si>
  <si>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</si>
  <si>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</si>
  <si>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</si>
  <si>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</si>
  <si>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</si>
  <si>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</si>
  <si>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</si>
  <si>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</si>
  <si>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</si>
  <si>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</si>
  <si>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</si>
  <si>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</si>
  <si>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</si>
  <si>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</si>
  <si>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</si>
  <si>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</si>
  <si>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</si>
  <si>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</si>
  <si>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</si>
  <si>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</si>
  <si>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</si>
  <si>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</si>
  <si>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</si>
  <si>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</si>
  <si>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</si>
  <si>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</si>
  <si>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</si>
  <si>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</si>
  <si>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</si>
  <si>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</si>
  <si>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</si>
  <si>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</si>
  <si>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</si>
  <si>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</si>
  <si>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</si>
  <si>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</si>
  <si>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</si>
  <si>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</si>
  <si>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</si>
  <si>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</si>
  <si>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</si>
  <si>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</si>
  <si>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</si>
  <si>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</si>
  <si>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</si>
  <si>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</si>
  <si>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</si>
  <si>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</si>
  <si>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</si>
  <si>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</si>
  <si>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</si>
  <si>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</si>
  <si>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</si>
  <si>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</si>
  <si>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</si>
  <si>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</si>
  <si>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</si>
  <si>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</si>
  <si>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</si>
  <si>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</si>
  <si>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</si>
  <si>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</si>
  <si>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</si>
  <si>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</si>
  <si>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</si>
  <si>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</si>
  <si>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</si>
  <si>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</si>
  <si>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</si>
  <si>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</si>
  <si>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</si>
  <si>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</si>
  <si>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</si>
  <si>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</si>
  <si>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</si>
  <si>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</si>
  <si>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</si>
  <si>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</si>
  <si>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</si>
  <si>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</si>
  <si>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</si>
  <si>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</si>
  <si>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</si>
  <si>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</si>
  <si>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</si>
  <si>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</si>
  <si>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</si>
  <si>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</si>
  <si>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</si>
  <si>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</si>
  <si>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</si>
  <si>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</si>
  <si>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</si>
  <si>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</si>
  <si>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</si>
  <si>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</si>
  <si>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</si>
  <si>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</si>
  <si>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</si>
  <si>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</si>
  <si>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</si>
  <si>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</si>
  <si>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</si>
  <si>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</si>
  <si>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</si>
  <si>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</si>
  <si>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</si>
  <si>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</si>
  <si>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</si>
  <si>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</si>
  <si>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</si>
  <si>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</si>
  <si>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</si>
  <si>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</si>
  <si>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</si>
  <si>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</si>
  <si>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</si>
  <si>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</si>
  <si>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</si>
  <si>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</si>
  <si>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</si>
  <si>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</si>
  <si>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</si>
  <si>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</si>
  <si>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</si>
  <si>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</si>
  <si>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</si>
  <si>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</si>
  <si>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</si>
  <si>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</si>
  <si>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</si>
  <si>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</si>
  <si>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</si>
  <si>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</si>
  <si>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</si>
  <si>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</si>
  <si>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</si>
  <si>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</si>
  <si>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</si>
  <si>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</si>
  <si>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</si>
  <si>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</si>
  <si>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</si>
  <si>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</si>
  <si>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</si>
  <si>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</si>
  <si>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</si>
  <si>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</si>
  <si>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</si>
  <si>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</si>
  <si>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</si>
  <si>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</si>
  <si>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</si>
  <si>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</si>
  <si>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</si>
  <si>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</si>
  <si>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</si>
  <si>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</si>
  <si>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</si>
  <si>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</si>
  <si>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</si>
  <si>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</si>
  <si>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</si>
  <si>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</si>
  <si>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</si>
  <si>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</si>
  <si>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</si>
  <si>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</si>
  <si>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</si>
  <si>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</si>
  <si>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</si>
  <si>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</si>
  <si>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</si>
  <si>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</si>
  <si>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</si>
  <si>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</si>
  <si>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</si>
  <si>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</si>
  <si>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</si>
  <si>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</si>
  <si>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</si>
  <si>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</si>
  <si>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</si>
  <si>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</si>
  <si>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</si>
  <si>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</si>
  <si>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</si>
  <si>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</si>
  <si>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</si>
  <si>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</si>
  <si>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</si>
  <si>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</si>
  <si>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</si>
  <si>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</si>
  <si>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</si>
  <si>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</si>
  <si>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</si>
  <si>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</si>
  <si>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</si>
  <si>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</si>
  <si>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</si>
  <si>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</si>
  <si>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</si>
  <si>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</si>
  <si>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</si>
  <si>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</si>
  <si>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</si>
  <si>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</si>
  <si>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</si>
  <si>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</si>
  <si>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</si>
  <si>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</si>
  <si>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</si>
  <si>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</si>
  <si>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</si>
  <si>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</si>
  <si>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</si>
  <si>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</si>
  <si>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</si>
  <si>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</si>
  <si>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</si>
  <si>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</si>
  <si>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</si>
  <si>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</si>
  <si>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</si>
  <si>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</si>
  <si>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</si>
  <si>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</si>
  <si>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</si>
  <si>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</si>
  <si>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</si>
  <si>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</si>
  <si>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</si>
  <si>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</si>
  <si>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</si>
  <si>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</si>
  <si>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</si>
  <si>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</si>
  <si>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</si>
  <si>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</si>
  <si>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</si>
  <si>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</si>
  <si>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</si>
  <si>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</si>
  <si>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</si>
  <si>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</si>
  <si>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</si>
  <si>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</si>
  <si>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</si>
  <si>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</si>
  <si>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</si>
  <si>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</si>
  <si>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</si>
  <si>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</si>
  <si>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</si>
  <si>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</si>
  <si>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</si>
  <si>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</si>
  <si>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</si>
  <si>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</si>
  <si>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</si>
  <si>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</si>
  <si>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</si>
  <si>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</si>
  <si>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</si>
  <si>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</si>
  <si>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</si>
  <si>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</si>
  <si>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</si>
  <si>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</si>
  <si>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</si>
  <si>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</si>
  <si>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</si>
  <si>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</si>
  <si>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</si>
  <si>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</si>
  <si>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</si>
  <si>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</si>
  <si>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</si>
  <si>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</si>
  <si>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</si>
  <si>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</si>
  <si>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</si>
  <si>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</si>
  <si>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</si>
  <si>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</si>
  <si>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</si>
  <si>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</si>
  <si>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</si>
  <si>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</si>
  <si>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</si>
  <si>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</si>
  <si>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</si>
  <si>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</si>
  <si>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</si>
  <si>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</si>
  <si>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</si>
  <si>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</si>
  <si>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</si>
  <si>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</si>
  <si>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</si>
  <si>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</si>
  <si>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</si>
  <si>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</si>
  <si>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</si>
  <si>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</si>
  <si>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</si>
  <si>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</si>
  <si>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</si>
  <si>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</si>
  <si>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</si>
  <si>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</si>
  <si>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</si>
  <si>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</si>
  <si>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</si>
  <si>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</si>
  <si>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</si>
  <si>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</si>
  <si>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</si>
  <si>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</si>
  <si>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</si>
  <si>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</si>
  <si>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</si>
  <si>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</si>
  <si>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</si>
  <si>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</si>
  <si>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</si>
  <si>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</si>
  <si>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</si>
  <si>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</si>
  <si>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</si>
  <si>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</si>
  <si>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</si>
  <si>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</si>
  <si>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</si>
  <si>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</si>
  <si>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</si>
  <si>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</si>
  <si>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</si>
  <si>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</si>
  <si>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</si>
  <si>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</si>
  <si>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</si>
  <si>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</si>
  <si>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</si>
  <si>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</si>
  <si>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</si>
  <si>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</si>
  <si>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</si>
  <si>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</si>
  <si>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</si>
  <si>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</si>
  <si>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</si>
  <si>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</si>
  <si>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</si>
  <si>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</si>
  <si>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</si>
  <si>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</si>
  <si>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</si>
  <si>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</si>
  <si>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</si>
  <si>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</si>
  <si>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</si>
  <si>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</si>
  <si>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</si>
  <si>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</si>
  <si>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</si>
  <si>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</si>
  <si>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</si>
  <si>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</si>
  <si>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</si>
  <si>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</si>
  <si>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</si>
  <si>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</si>
  <si>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</si>
  <si>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</si>
  <si>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</si>
  <si>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</si>
  <si>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</si>
  <si>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</si>
  <si>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</si>
  <si>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</si>
  <si>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</si>
  <si>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</si>
  <si>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</si>
  <si>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</si>
  <si>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</si>
  <si>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</si>
  <si>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</si>
  <si>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</si>
  <si>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</si>
  <si>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</si>
  <si>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</si>
  <si>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</si>
  <si>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</si>
  <si>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</si>
  <si>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</si>
  <si>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</si>
  <si>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</si>
  <si>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</si>
  <si>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</si>
  <si>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</si>
  <si>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</si>
  <si>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</si>
  <si>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</si>
  <si>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</si>
  <si>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</si>
  <si>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</si>
  <si>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</si>
  <si>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</si>
  <si>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</si>
  <si>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</si>
  <si>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</si>
  <si>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</si>
  <si>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</si>
  <si>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</si>
  <si>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</si>
  <si>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</si>
  <si>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</si>
  <si>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</si>
  <si>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</si>
  <si>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</si>
  <si>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</si>
  <si>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</si>
  <si>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</si>
  <si>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</si>
  <si>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</si>
  <si>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</si>
  <si>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</si>
  <si>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</si>
  <si>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</si>
  <si>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</si>
  <si>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</si>
  <si>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</si>
  <si>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</si>
  <si>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</si>
  <si>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</si>
  <si>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</si>
  <si>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</si>
  <si>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</si>
  <si>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</si>
  <si>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</si>
  <si>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</si>
  <si>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</si>
  <si>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</si>
  <si>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</si>
  <si>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</si>
  <si>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</si>
  <si>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</si>
  <si>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</si>
  <si>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</si>
  <si>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</si>
  <si>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</si>
  <si>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</si>
  <si>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</si>
  <si>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</si>
  <si>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</si>
  <si>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</si>
  <si>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</si>
  <si>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</si>
  <si>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</si>
  <si>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</si>
  <si>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</si>
  <si>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</si>
  <si>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</si>
  <si>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</si>
  <si>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</si>
  <si>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</si>
  <si>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</si>
  <si>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</si>
  <si>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</si>
  <si>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</si>
  <si>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</si>
  <si>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</si>
  <si>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</si>
  <si>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</si>
  <si>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</si>
  <si>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</si>
  <si>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</si>
  <si>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</si>
  <si>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</si>
  <si>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</si>
  <si>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</si>
  <si>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</si>
  <si>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</si>
  <si>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</si>
  <si>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</si>
  <si>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</si>
  <si>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</si>
  <si>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</si>
  <si>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</si>
  <si>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</si>
  <si>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</si>
  <si>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</si>
  <si>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</si>
  <si>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</si>
  <si>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</si>
  <si>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</si>
  <si>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</si>
  <si>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</si>
  <si>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</si>
  <si>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</si>
  <si>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</si>
  <si>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</si>
  <si>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</si>
  <si>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</si>
  <si>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</si>
  <si>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</si>
  <si>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</si>
  <si>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</si>
  <si>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</si>
  <si>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</si>
  <si>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</si>
  <si>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</si>
  <si>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</si>
  <si>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</si>
  <si>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</si>
  <si>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</si>
  <si>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</si>
  <si>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</si>
  <si>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</si>
  <si>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</si>
  <si>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</si>
  <si>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</si>
  <si>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</si>
  <si>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</si>
  <si>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</si>
  <si>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</si>
  <si>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</si>
  <si>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</si>
  <si>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</si>
  <si>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</si>
  <si>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</si>
  <si>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</si>
  <si>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</si>
  <si>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</si>
  <si>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</si>
  <si>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</si>
  <si>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</si>
  <si>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</si>
  <si>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</si>
  <si>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</si>
  <si>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</si>
  <si>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</si>
  <si>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</si>
  <si>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</si>
  <si>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</si>
  <si>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</si>
  <si>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</si>
  <si>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</si>
  <si>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</si>
  <si>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</si>
  <si>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</si>
  <si>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</si>
  <si>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</si>
  <si>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</si>
  <si>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</si>
  <si>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</si>
  <si>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</si>
  <si>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</si>
  <si>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</si>
  <si>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</si>
  <si>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</si>
  <si>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</si>
  <si>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</si>
  <si>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</si>
  <si>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</si>
  <si>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</si>
  <si>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</si>
  <si>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</si>
  <si>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</si>
  <si>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</si>
  <si>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</si>
  <si>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</si>
  <si>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</si>
  <si>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</si>
  <si>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</si>
  <si>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</si>
  <si>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</si>
  <si>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</si>
  <si>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</si>
  <si>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</si>
  <si>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</si>
  <si>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</si>
  <si>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</si>
  <si>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</si>
  <si>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</si>
  <si>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</si>
  <si>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</si>
  <si>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</si>
  <si>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</si>
  <si>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</si>
  <si>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</si>
  <si>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</si>
  <si>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</si>
  <si>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</si>
  <si>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</si>
  <si>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</si>
  <si>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</si>
  <si>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</si>
  <si>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</si>
  <si>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</si>
  <si>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</si>
  <si>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</si>
  <si>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</si>
  <si>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</si>
  <si>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</si>
  <si>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</si>
  <si>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</si>
  <si>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</si>
  <si>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</si>
  <si>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</si>
  <si>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</si>
  <si>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</si>
  <si>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</si>
  <si>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</si>
  <si>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</si>
  <si>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</si>
  <si>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</si>
  <si>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</si>
  <si>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</si>
  <si>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</si>
  <si>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</si>
  <si>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</si>
  <si>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</si>
  <si>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</si>
  <si>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</si>
  <si>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</si>
  <si>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</si>
  <si>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</si>
  <si>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</si>
  <si>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</si>
  <si>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</si>
  <si>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</si>
  <si>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</si>
  <si>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</si>
  <si>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</si>
  <si>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</si>
  <si>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</si>
  <si>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</si>
  <si>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</si>
  <si>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</si>
  <si>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</si>
  <si>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</si>
  <si>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</si>
  <si>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</si>
  <si>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</si>
  <si>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</si>
  <si>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</si>
  <si>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</si>
  <si>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</si>
  <si>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</si>
  <si>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</si>
  <si>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</si>
  <si>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</si>
  <si>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</si>
  <si>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</si>
  <si>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</si>
  <si>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</si>
  <si>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</si>
  <si>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</si>
  <si>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</si>
  <si>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</si>
  <si>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</si>
  <si>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</si>
  <si>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</si>
  <si>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</si>
  <si>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</si>
  <si>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</si>
  <si>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</si>
  <si>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</si>
  <si>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</si>
  <si>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</si>
  <si>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</si>
  <si>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</si>
  <si>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</si>
  <si>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</si>
  <si>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</si>
  <si>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</si>
  <si>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</si>
  <si>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</si>
  <si>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</si>
  <si>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</si>
  <si>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</si>
  <si>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</si>
  <si>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</si>
  <si>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</si>
  <si>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</si>
  <si>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</si>
  <si>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</si>
  <si>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</si>
  <si>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</si>
  <si>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</si>
  <si>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</si>
  <si>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</si>
  <si>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</si>
  <si>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</si>
  <si>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</si>
  <si>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</si>
  <si>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</si>
  <si>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</si>
  <si>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</si>
  <si>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</si>
  <si>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</si>
  <si>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</si>
  <si>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</si>
  <si>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</si>
  <si>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</si>
  <si>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</si>
  <si>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</si>
  <si>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</si>
  <si>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</si>
  <si>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</si>
  <si>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</si>
  <si>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</si>
  <si>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</si>
  <si>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</si>
  <si>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</si>
  <si>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</si>
  <si>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</si>
  <si>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</si>
  <si>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</si>
  <si>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</si>
  <si>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</si>
  <si>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</si>
  <si>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</si>
  <si>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</si>
  <si>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</si>
  <si>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</si>
  <si>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</si>
  <si>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</si>
  <si>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</si>
  <si>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</si>
  <si>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</si>
  <si>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</si>
  <si>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</si>
  <si>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</si>
  <si>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</si>
  <si>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</si>
  <si>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</si>
  <si>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</si>
  <si>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</si>
  <si>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</si>
  <si>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</si>
  <si>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</si>
  <si>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</si>
  <si>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</si>
  <si>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</si>
  <si>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</si>
  <si>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</si>
  <si>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</si>
  <si>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</si>
  <si>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</si>
  <si>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</si>
  <si>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</si>
  <si>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</si>
  <si>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</si>
  <si>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</si>
  <si>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</si>
  <si>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</si>
  <si>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</si>
  <si>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</si>
  <si>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</si>
  <si>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</si>
  <si>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</si>
  <si>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</si>
  <si>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</si>
  <si>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</si>
  <si>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</si>
  <si>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</si>
  <si>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</si>
  <si>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</si>
  <si>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</si>
  <si>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</si>
  <si>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</si>
  <si>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</si>
  <si>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</si>
  <si>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</si>
  <si>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</si>
  <si>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</si>
  <si>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</si>
  <si>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</si>
  <si>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</si>
  <si>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</si>
  <si>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</si>
  <si>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</si>
  <si>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</si>
  <si>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</si>
  <si>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</si>
  <si>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</si>
  <si>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</si>
  <si>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</si>
  <si>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</si>
  <si>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</si>
  <si>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</si>
  <si>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</si>
  <si>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</si>
  <si>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</si>
  <si>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</si>
  <si>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</si>
  <si>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</si>
  <si>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</si>
  <si>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</si>
  <si>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</si>
  <si>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</si>
  <si>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</si>
  <si>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</si>
  <si>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</si>
  <si>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</si>
  <si>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</si>
  <si>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</si>
  <si>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</si>
  <si>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</si>
  <si>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</si>
  <si>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</si>
  <si>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</si>
  <si>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</si>
  <si>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</si>
  <si>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</si>
  <si>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</si>
  <si>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</si>
  <si>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</si>
  <si>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</si>
  <si>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</si>
  <si>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</si>
  <si>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</si>
  <si>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</si>
  <si>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</si>
  <si>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</si>
  <si>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</si>
  <si>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</si>
  <si>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</si>
  <si>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</si>
  <si>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</si>
  <si>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</si>
  <si>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</si>
  <si>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</si>
  <si>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</si>
  <si>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</si>
  <si>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</si>
  <si>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</si>
  <si>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</si>
  <si>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</si>
  <si>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</si>
  <si>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</si>
  <si>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</si>
  <si>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</si>
  <si>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</si>
  <si>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</si>
  <si>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</si>
  <si>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</si>
  <si>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</si>
  <si>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</si>
  <si>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</si>
  <si>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</si>
  <si>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</si>
  <si>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</si>
  <si>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</si>
  <si>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</si>
  <si>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</si>
  <si>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</si>
  <si>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</si>
  <si>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</si>
  <si>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</si>
  <si>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</si>
  <si>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</si>
  <si>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</si>
  <si>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</si>
  <si>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</si>
  <si>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</si>
  <si>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</si>
  <si>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</si>
  <si>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</si>
  <si>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</si>
  <si>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</si>
  <si>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</si>
  <si>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</si>
  <si>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</si>
  <si>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</si>
  <si>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</si>
  <si>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</si>
  <si>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</si>
  <si>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</si>
  <si>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</si>
  <si>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</si>
  <si>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</si>
  <si>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</si>
  <si>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</si>
  <si>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</si>
  <si>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</si>
  <si>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</si>
  <si>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</si>
  <si>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</si>
  <si>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</si>
  <si>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</si>
  <si>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</si>
  <si>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</si>
  <si>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</si>
  <si>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</si>
  <si>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</si>
  <si>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</si>
  <si>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</si>
  <si>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</si>
  <si>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</si>
  <si>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</si>
  <si>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</si>
  <si>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</si>
  <si>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</si>
  <si>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</si>
  <si>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</si>
  <si>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</si>
  <si>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</si>
  <si>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</si>
  <si>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</si>
  <si>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</si>
  <si>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</si>
  <si>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</si>
  <si>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</si>
  <si>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</si>
  <si>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</si>
  <si>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</si>
  <si>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</si>
  <si>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</si>
  <si>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</si>
  <si>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</si>
  <si>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</si>
  <si>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</si>
  <si>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</si>
  <si>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</si>
  <si>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</si>
  <si>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</si>
  <si>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</si>
  <si>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</si>
  <si>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</si>
  <si>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</si>
  <si>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</si>
  <si>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</si>
  <si>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</si>
  <si>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</si>
  <si>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</si>
  <si>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</si>
  <si>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</si>
  <si>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</si>
  <si>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</si>
  <si>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</si>
  <si>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</si>
  <si>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</si>
  <si>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</si>
  <si>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</si>
  <si>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</si>
  <si>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</si>
  <si>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</si>
  <si>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</si>
  <si>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</si>
  <si>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</si>
  <si>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</si>
  <si>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</si>
  <si>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</si>
  <si>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</si>
  <si>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</si>
  <si>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</si>
  <si>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</si>
  <si>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</si>
  <si>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</si>
  <si>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</si>
  <si>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</si>
  <si>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</si>
  <si>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</si>
  <si>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</si>
  <si>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</si>
  <si>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</si>
  <si>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</si>
  <si>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</si>
  <si>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</si>
  <si>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</si>
  <si>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</si>
  <si>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</si>
  <si>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</si>
  <si>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</si>
  <si>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</si>
  <si>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</si>
  <si>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</si>
  <si>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</si>
  <si>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</si>
  <si>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</si>
  <si>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</si>
  <si>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</si>
  <si>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</si>
  <si>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</si>
  <si>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</si>
  <si>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</si>
  <si>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</si>
  <si>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</si>
  <si>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</si>
  <si>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</si>
  <si>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</si>
  <si>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</si>
  <si>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</si>
  <si>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</si>
  <si>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</si>
  <si>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</si>
  <si>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</si>
  <si>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</si>
  <si>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</si>
  <si>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</si>
  <si>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</si>
  <si>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</si>
  <si>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</si>
  <si>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</si>
  <si>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</si>
  <si>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</si>
  <si>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</si>
  <si>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</si>
  <si>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</si>
  <si>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</si>
  <si>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</si>
  <si>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</si>
  <si>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</si>
  <si>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</si>
  <si>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</si>
  <si>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</si>
  <si>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</si>
  <si>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</si>
  <si>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</si>
  <si>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</si>
  <si>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</si>
  <si>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</si>
  <si>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</si>
  <si>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</si>
  <si>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</si>
  <si>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</si>
  <si>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</si>
  <si>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</si>
  <si>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</si>
  <si>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</si>
  <si>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</si>
  <si>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</si>
  <si>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</si>
  <si>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</si>
  <si>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</si>
  <si>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</si>
  <si>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</si>
  <si>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</si>
  <si>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</si>
  <si>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</si>
  <si>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</si>
  <si>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</si>
  <si>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</si>
  <si>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</si>
  <si>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</si>
  <si>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</si>
  <si>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</si>
  <si>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</si>
  <si>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</si>
  <si>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</si>
  <si>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</si>
  <si>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</si>
  <si>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</si>
  <si>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</si>
  <si>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</si>
  <si>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</si>
  <si>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</si>
  <si>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</si>
  <si>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</si>
  <si>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</si>
  <si>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</si>
  <si>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</si>
  <si>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</si>
  <si>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</si>
  <si>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</si>
  <si>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</si>
  <si>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</si>
  <si>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</si>
  <si>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</si>
  <si>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</si>
  <si>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</si>
  <si>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</si>
  <si>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</si>
  <si>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</si>
  <si>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</si>
  <si>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</si>
  <si>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</si>
  <si>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</si>
  <si>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</si>
  <si>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</si>
  <si>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</si>
  <si>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</si>
  <si>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</si>
  <si>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</si>
  <si>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</si>
  <si>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</si>
  <si>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</si>
  <si>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</si>
  <si>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</si>
  <si>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</si>
  <si>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</si>
  <si>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</si>
  <si>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</si>
  <si>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</si>
  <si>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</si>
  <si>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</si>
  <si>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</si>
  <si>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</si>
  <si>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</si>
  <si>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</si>
  <si>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</si>
  <si>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</si>
  <si>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</si>
  <si>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</si>
  <si>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</si>
  <si>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</si>
  <si>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</si>
  <si>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</si>
  <si>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</si>
  <si>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</si>
  <si>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</si>
  <si>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</si>
  <si>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</si>
  <si>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</si>
  <si>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</si>
  <si>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</si>
  <si>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</si>
  <si>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</si>
  <si>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</si>
  <si>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</si>
  <si>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</si>
  <si>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</si>
  <si>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</si>
  <si>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</si>
  <si>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</si>
  <si>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</si>
  <si>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</si>
  <si>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</si>
  <si>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</si>
  <si>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</si>
  <si>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</si>
  <si>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</si>
  <si>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</si>
  <si>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</si>
  <si>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</si>
  <si>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</si>
  <si>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</si>
  <si>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</si>
  <si>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</si>
  <si>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</si>
  <si>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</si>
  <si>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</si>
  <si>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</si>
  <si>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</si>
  <si>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</si>
  <si>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</si>
  <si>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</si>
  <si>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</si>
  <si>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</si>
  <si>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</si>
  <si>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</si>
  <si>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</si>
  <si>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</si>
  <si>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</si>
  <si>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</si>
  <si>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</si>
  <si>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</si>
  <si>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</si>
  <si>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</si>
  <si>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</si>
  <si>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</si>
  <si>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</si>
  <si>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</si>
  <si>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</si>
  <si>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</si>
  <si>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</si>
  <si>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</si>
  <si>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</si>
  <si>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</si>
  <si>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</si>
  <si>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</si>
  <si>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</si>
  <si>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</si>
  <si>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</si>
  <si>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</si>
  <si>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</si>
  <si>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</si>
  <si>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</si>
  <si>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</si>
  <si>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</si>
  <si>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</si>
  <si>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</si>
  <si>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</si>
  <si>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</si>
  <si>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</si>
  <si>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</si>
  <si>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</si>
  <si>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</si>
  <si>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</si>
  <si>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</si>
  <si>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</si>
  <si>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</si>
  <si>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</si>
  <si>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</si>
  <si>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</si>
  <si>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</si>
  <si>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</si>
  <si>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</si>
  <si>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</si>
  <si>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</si>
  <si>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</si>
  <si>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</si>
  <si>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</si>
  <si>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</si>
  <si>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</si>
  <si>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</si>
  <si>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</si>
  <si>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</si>
  <si>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</si>
  <si>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</si>
  <si>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</si>
  <si>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</si>
  <si>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</si>
  <si>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</si>
  <si>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</si>
  <si>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</si>
  <si>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</si>
  <si>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</si>
  <si>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</si>
  <si>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</si>
  <si>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</si>
  <si>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</si>
  <si>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</si>
  <si>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</si>
  <si>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</si>
  <si>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</si>
  <si>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</si>
  <si>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</si>
  <si>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</si>
  <si>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</si>
  <si>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</si>
  <si>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</si>
  <si>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</si>
  <si>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</si>
  <si>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</si>
  <si>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</si>
  <si>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</si>
  <si>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</si>
  <si>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</si>
  <si>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</si>
  <si>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</si>
  <si>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</si>
  <si>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</si>
  <si>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</si>
  <si>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</si>
  <si>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</si>
  <si>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</si>
  <si>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</si>
  <si>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</si>
  <si>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</si>
  <si>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</si>
  <si>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</si>
  <si>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</si>
  <si>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</si>
  <si>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</si>
  <si>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</si>
  <si>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</si>
  <si>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</si>
  <si>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</si>
  <si>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</si>
  <si>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</si>
  <si>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</si>
  <si>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</si>
  <si>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</si>
  <si>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</si>
  <si>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</si>
  <si>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</si>
  <si>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</si>
  <si>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</si>
  <si>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</si>
  <si>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</si>
  <si>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</si>
  <si>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</si>
  <si>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</si>
  <si>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</si>
  <si>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</si>
  <si>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</si>
  <si>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</si>
  <si>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</si>
  <si>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</si>
  <si>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</si>
  <si>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</si>
  <si>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</si>
  <si>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</si>
  <si>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</si>
  <si>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</si>
  <si>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</si>
  <si>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</si>
  <si>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</si>
  <si>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</si>
  <si>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</si>
  <si>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</si>
  <si>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</si>
  <si>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</si>
  <si>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</si>
  <si>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</si>
  <si>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</si>
  <si>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</si>
  <si>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</si>
  <si>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</si>
  <si>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</si>
  <si>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</si>
  <si>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</si>
  <si>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</si>
  <si>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</si>
  <si>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</si>
  <si>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</si>
  <si>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</si>
  <si>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</si>
  <si>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</si>
  <si>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</si>
  <si>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</si>
  <si>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</si>
  <si>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</si>
  <si>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</si>
  <si>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</si>
  <si>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</si>
  <si>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</si>
  <si>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</si>
  <si>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</si>
  <si>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</si>
  <si>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</si>
  <si>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</si>
  <si>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</si>
  <si>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</si>
  <si>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</si>
  <si>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</si>
  <si>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</si>
  <si>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</si>
  <si>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</si>
  <si>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</si>
  <si>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</si>
  <si>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</si>
  <si>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</si>
  <si>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</si>
  <si>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</si>
  <si>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</si>
  <si>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</si>
  <si>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</si>
  <si>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</si>
  <si>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</si>
  <si>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</si>
  <si>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</si>
  <si>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</si>
  <si>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</si>
  <si>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</si>
  <si>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</si>
  <si>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</si>
  <si>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</si>
  <si>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</si>
  <si>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</si>
  <si>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</si>
  <si>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</si>
  <si>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</si>
  <si>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</si>
  <si>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</si>
  <si>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</si>
  <si>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</si>
  <si>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</si>
  <si>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</si>
  <si>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</si>
  <si>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</si>
  <si>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</si>
  <si>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</si>
  <si>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</si>
  <si>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</si>
  <si>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</si>
  <si>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</si>
  <si>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</si>
  <si>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</si>
  <si>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</si>
  <si>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</si>
  <si>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</si>
  <si>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</si>
  <si>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</si>
  <si>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</si>
  <si>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</si>
  <si>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</si>
  <si>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</si>
  <si>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</si>
  <si>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</si>
  <si>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</si>
  <si>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</si>
  <si>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</si>
  <si>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</si>
  <si>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</si>
  <si>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</si>
  <si>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</si>
  <si>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</si>
  <si>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</si>
  <si>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</si>
  <si>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</si>
  <si>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</si>
  <si>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</si>
  <si>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</si>
  <si>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</si>
  <si>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</si>
  <si>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</si>
  <si>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</si>
  <si>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</si>
  <si>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</si>
  <si>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</si>
  <si>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</si>
  <si>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</si>
  <si>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</si>
  <si>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</si>
  <si>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</si>
  <si>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</si>
  <si>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</si>
  <si>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</si>
  <si>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</si>
  <si>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</si>
  <si>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</si>
  <si>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</si>
  <si>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</si>
  <si>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</si>
  <si>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</si>
  <si>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</si>
  <si>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</si>
  <si>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</si>
  <si>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</si>
  <si>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</si>
  <si>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</si>
  <si>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</si>
  <si>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</si>
  <si>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</si>
  <si>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</si>
  <si>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</si>
  <si>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</si>
  <si>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</si>
  <si>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</si>
  <si>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</si>
  <si>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</si>
  <si>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</si>
  <si>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</si>
  <si>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</si>
  <si>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</si>
  <si>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</si>
  <si>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</si>
  <si>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</si>
  <si>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</si>
  <si>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</si>
  <si>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</si>
  <si>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</si>
  <si>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</si>
  <si>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</si>
  <si>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</si>
  <si>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</si>
  <si>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</si>
  <si>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</si>
  <si>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</si>
  <si>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</si>
  <si>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</si>
  <si>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</si>
  <si>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</si>
  <si>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</si>
  <si>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</si>
  <si>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</si>
  <si>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</si>
  <si>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</si>
  <si>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</si>
  <si>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</si>
  <si>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</si>
  <si>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</si>
  <si>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</si>
  <si>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</si>
  <si>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</si>
  <si>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</si>
  <si>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</si>
  <si>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</si>
  <si>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</si>
  <si>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</si>
  <si>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</si>
  <si>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</si>
  <si>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</si>
  <si>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</si>
  <si>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</si>
  <si>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</si>
  <si>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</si>
  <si>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</si>
  <si>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</si>
  <si>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</si>
  <si>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</si>
  <si>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</si>
  <si>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</si>
  <si>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</si>
  <si>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</si>
  <si>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</si>
  <si>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</si>
  <si>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</si>
  <si>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</si>
  <si>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</si>
  <si>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</si>
  <si>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</si>
  <si>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</si>
  <si>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</si>
  <si>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</si>
  <si>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</si>
  <si>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</si>
  <si>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</si>
  <si>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</si>
  <si>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</si>
  <si>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</si>
  <si>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</si>
  <si>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</si>
  <si>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</si>
  <si>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</si>
  <si>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</si>
  <si>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</si>
  <si>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</si>
  <si>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</si>
  <si>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</si>
  <si>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</si>
  <si>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</si>
  <si>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</si>
  <si>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</si>
  <si>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</si>
  <si>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</si>
  <si>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</si>
  <si>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</si>
  <si>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</si>
  <si>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</si>
  <si>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</si>
  <si>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</si>
  <si>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</si>
  <si>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</si>
  <si>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</si>
  <si>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</si>
  <si>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</si>
  <si>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</si>
  <si>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</si>
  <si>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</si>
  <si>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</si>
  <si>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</si>
  <si>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</si>
  <si>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</si>
  <si>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</si>
  <si>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</si>
  <si>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</si>
  <si>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</si>
  <si>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</si>
  <si>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</si>
  <si>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</si>
  <si>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</si>
  <si>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</si>
  <si>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</si>
  <si>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</si>
  <si>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</si>
  <si>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</si>
  <si>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</si>
  <si>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</si>
  <si>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</si>
  <si>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</si>
  <si>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</si>
  <si>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</si>
  <si>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</si>
  <si>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</si>
  <si>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</si>
  <si>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</si>
  <si>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</si>
  <si>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</si>
  <si>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</si>
  <si>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</si>
  <si>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</si>
  <si>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</si>
  <si>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</si>
  <si>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</si>
  <si>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</si>
  <si>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</si>
  <si>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</si>
  <si>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</si>
  <si>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</si>
  <si>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</si>
  <si>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</si>
  <si>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</si>
  <si>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</si>
  <si>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</si>
  <si>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</si>
  <si>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</si>
  <si>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</si>
  <si>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</si>
  <si>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</si>
  <si>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</si>
  <si>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</si>
  <si>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</si>
  <si>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</si>
  <si>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</si>
  <si>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</si>
  <si>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</si>
  <si>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</si>
  <si>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</si>
  <si>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</si>
  <si>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</si>
  <si>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</si>
  <si>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</si>
  <si>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</si>
  <si>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</si>
  <si>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</si>
  <si>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</si>
  <si>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</si>
  <si>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</si>
  <si>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</si>
  <si>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</si>
  <si>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</si>
  <si>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</si>
  <si>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</si>
  <si>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</si>
  <si>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</si>
  <si>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</si>
  <si>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</si>
  <si>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</si>
  <si>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</si>
  <si>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</si>
  <si>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</si>
  <si>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</si>
  <si>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</si>
  <si>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</si>
  <si>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</si>
  <si>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</si>
  <si>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</si>
  <si>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</si>
  <si>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</si>
  <si>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</si>
  <si>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</si>
  <si>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</si>
  <si>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</si>
  <si>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</si>
  <si>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</si>
  <si>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</si>
  <si>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</si>
  <si>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</si>
  <si>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</si>
  <si>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</si>
  <si>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</si>
  <si>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</si>
  <si>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</si>
  <si>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</si>
  <si>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</si>
  <si>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</si>
  <si>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</si>
  <si>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</si>
  <si>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</si>
  <si>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</si>
  <si>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</si>
  <si>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</si>
  <si>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</si>
  <si>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</si>
  <si>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</si>
  <si>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</si>
  <si>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</si>
  <si>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</si>
  <si>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</si>
  <si>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</si>
  <si>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</si>
  <si>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</si>
  <si>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</si>
  <si>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</si>
  <si>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</si>
  <si>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</si>
  <si>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</si>
  <si>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</si>
  <si>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</si>
  <si>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</si>
  <si>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</si>
  <si>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</si>
  <si>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</si>
  <si>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</si>
  <si>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</si>
  <si>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</si>
  <si>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</si>
  <si>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</si>
  <si>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</si>
  <si>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</si>
  <si>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</si>
  <si>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</si>
  <si>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</si>
  <si>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</si>
  <si>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</si>
  <si>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</si>
  <si>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</si>
  <si>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</si>
  <si>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</si>
  <si>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</si>
  <si>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</si>
  <si>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</si>
  <si>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</si>
  <si>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</si>
  <si>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</si>
  <si>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</si>
  <si>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</si>
  <si>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</si>
  <si>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</si>
  <si>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</si>
  <si>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</si>
  <si>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</si>
  <si>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</si>
  <si>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</si>
  <si>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</si>
  <si>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</si>
  <si>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</si>
  <si>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</si>
  <si>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</si>
  <si>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</si>
  <si>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</si>
  <si>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</si>
  <si>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</si>
  <si>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</si>
  <si>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</si>
  <si>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</si>
  <si>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</si>
  <si>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</si>
  <si>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</si>
  <si>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</si>
  <si>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</si>
  <si>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</si>
  <si>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</si>
  <si>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</si>
  <si>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</si>
  <si>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</si>
  <si>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</si>
  <si>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</si>
  <si>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</si>
  <si>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</si>
  <si>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</si>
  <si>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</si>
  <si>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</si>
  <si>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</si>
  <si>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</si>
  <si>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</si>
  <si>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</si>
  <si>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</si>
  <si>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</si>
  <si>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</si>
  <si>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</si>
  <si>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</si>
  <si>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</si>
  <si>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</si>
  <si>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</si>
  <si>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</si>
  <si>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</si>
  <si>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</si>
  <si>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</si>
  <si>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</si>
  <si>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</si>
  <si>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</si>
  <si>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</si>
  <si>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</si>
  <si>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</si>
  <si>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</si>
  <si>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</si>
  <si>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</si>
  <si>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</si>
  <si>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</si>
  <si>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</si>
  <si>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</si>
  <si>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</si>
  <si>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</si>
  <si>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</si>
  <si>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</si>
  <si>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</si>
  <si>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</si>
  <si>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</si>
  <si>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</si>
  <si>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</si>
  <si>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</si>
  <si>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</si>
  <si>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</si>
  <si>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</si>
  <si>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</si>
  <si>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</si>
  <si>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</si>
  <si>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</si>
  <si>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</si>
  <si>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</si>
  <si>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</si>
  <si>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</si>
  <si>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</si>
  <si>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</si>
  <si>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</si>
  <si>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</si>
  <si>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</si>
  <si>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</si>
  <si>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</si>
  <si>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</si>
  <si>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</si>
  <si>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</si>
  <si>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</si>
  <si>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</si>
  <si>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</si>
  <si>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</si>
  <si>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</si>
  <si>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</si>
  <si>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</si>
  <si>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</si>
  <si>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</si>
  <si>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</si>
  <si>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</si>
  <si>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</si>
  <si>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</si>
  <si>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</si>
  <si>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</si>
  <si>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</si>
  <si>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</si>
  <si>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</si>
  <si>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</si>
  <si>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</si>
  <si>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</si>
  <si>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</si>
  <si>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</si>
  <si>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</si>
  <si>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</si>
  <si>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</si>
  <si>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</si>
  <si>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</si>
  <si>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</si>
  <si>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</si>
  <si>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</si>
  <si>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</si>
  <si>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</si>
  <si>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</si>
  <si>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</si>
  <si>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</si>
  <si>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</si>
  <si>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</si>
  <si>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</si>
  <si>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</si>
  <si>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</si>
  <si>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</si>
  <si>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</si>
  <si>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</si>
  <si>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</si>
  <si>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</si>
  <si>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</si>
  <si>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</si>
  <si>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</si>
  <si>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</si>
  <si>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</si>
  <si>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</si>
  <si>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</si>
  <si>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</si>
  <si>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</si>
  <si>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</si>
  <si>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</si>
  <si>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</si>
  <si>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</si>
  <si>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</si>
  <si>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</si>
  <si>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</si>
  <si>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</si>
  <si>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</si>
  <si>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</si>
  <si>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</si>
  <si>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</si>
  <si>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</si>
  <si>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</si>
  <si>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</si>
  <si>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</si>
  <si>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</si>
  <si>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</si>
  <si>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</si>
  <si>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</si>
  <si>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</si>
  <si>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</si>
  <si>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</si>
  <si>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</si>
  <si>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</si>
  <si>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</si>
  <si>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</si>
  <si>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</si>
  <si>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</si>
  <si>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</si>
  <si>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</si>
  <si>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</si>
  <si>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</si>
  <si>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</si>
  <si>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</si>
  <si>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</si>
  <si>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</si>
  <si>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</si>
  <si>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</si>
  <si>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</si>
  <si>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</si>
  <si>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</si>
  <si>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</si>
  <si>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</si>
  <si>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</si>
  <si>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</si>
  <si>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</si>
  <si>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</si>
  <si>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</si>
  <si>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</si>
  <si>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</si>
  <si>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</si>
  <si>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</si>
  <si>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</si>
  <si>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</si>
  <si>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</si>
  <si>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</si>
  <si>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</si>
  <si>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</si>
  <si>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</si>
  <si>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</si>
  <si>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</si>
  <si>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</si>
  <si>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</si>
  <si>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</si>
  <si>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</si>
  <si>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</si>
  <si>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</si>
  <si>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</si>
  <si>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</si>
  <si>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</si>
  <si>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</si>
  <si>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</si>
  <si>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</si>
  <si>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</si>
  <si>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</si>
  <si>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</si>
  <si>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</si>
  <si>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</si>
  <si>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</si>
  <si>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</si>
  <si>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</si>
  <si>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</si>
  <si>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</si>
  <si>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</si>
  <si>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</si>
  <si>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</si>
  <si>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</si>
  <si>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</si>
  <si>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</si>
  <si>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</si>
  <si>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</si>
  <si>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</si>
  <si>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</si>
  <si>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</si>
  <si>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</si>
  <si>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</si>
  <si>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</si>
  <si>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</si>
  <si>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</si>
  <si>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</si>
  <si>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</si>
  <si>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</si>
  <si>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</si>
  <si>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</si>
  <si>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</si>
  <si>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</si>
  <si>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</si>
  <si>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</si>
  <si>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</si>
  <si>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</si>
  <si>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</si>
  <si>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</si>
  <si>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</si>
  <si>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</si>
  <si>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</si>
  <si>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</si>
  <si>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</si>
  <si>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</si>
  <si>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</si>
  <si>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</si>
  <si>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</si>
  <si>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</si>
  <si>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</si>
  <si>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</si>
  <si>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</si>
  <si>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</si>
  <si>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</si>
  <si>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</si>
  <si>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</si>
  <si>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</si>
  <si>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</si>
  <si>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</si>
  <si>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</si>
  <si>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</si>
  <si>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</si>
  <si>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</si>
  <si>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</si>
  <si>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</si>
  <si>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</si>
  <si>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</si>
  <si>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</si>
  <si>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</si>
  <si>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</si>
  <si>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</si>
  <si>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</si>
  <si>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</si>
  <si>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</si>
  <si>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</si>
  <si>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</si>
  <si>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</si>
  <si>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</si>
  <si>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</si>
  <si>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</si>
  <si>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</si>
  <si>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</si>
  <si>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</si>
  <si>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</si>
  <si>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</si>
  <si>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</si>
  <si>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</si>
  <si>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</si>
  <si>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</si>
  <si>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</si>
  <si>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</si>
  <si>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</si>
  <si>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</si>
  <si>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</si>
  <si>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</si>
  <si>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</si>
  <si>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</si>
  <si>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</si>
  <si>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</si>
  <si>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</si>
  <si>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</si>
  <si>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</si>
  <si>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</si>
  <si>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</si>
  <si>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</si>
  <si>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</si>
  <si>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</si>
  <si>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</si>
  <si>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</si>
  <si>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</si>
  <si>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</si>
  <si>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</si>
  <si>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</si>
  <si>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</si>
  <si>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</si>
  <si>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</si>
  <si>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</si>
  <si>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</si>
  <si>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</si>
  <si>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</si>
  <si>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</si>
  <si>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</si>
  <si>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</si>
  <si>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</si>
  <si>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</si>
  <si>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</si>
  <si>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</si>
  <si>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</si>
  <si>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</si>
  <si>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</si>
  <si>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</si>
  <si>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</si>
  <si>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</si>
  <si>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</si>
  <si>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</si>
  <si>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</si>
  <si>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</si>
  <si>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</si>
  <si>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</si>
  <si>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</si>
  <si>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</si>
  <si>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</si>
  <si>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</si>
  <si>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</si>
  <si>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</si>
  <si>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</si>
  <si>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</si>
  <si>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</si>
  <si>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</si>
  <si>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</si>
  <si>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</si>
  <si>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</si>
  <si>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</si>
  <si>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</si>
  <si>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</si>
  <si>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</si>
  <si>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</si>
  <si>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</si>
  <si>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</si>
  <si>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</si>
  <si>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</si>
  <si>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</si>
  <si>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</si>
  <si>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</si>
  <si>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</si>
  <si>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</si>
  <si>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</si>
  <si>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</si>
  <si>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</si>
  <si>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</si>
  <si>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</si>
  <si>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</si>
  <si>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</si>
  <si>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</si>
  <si>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</si>
  <si>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</si>
  <si>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</si>
  <si>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</si>
  <si>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</si>
  <si>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</si>
  <si>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</si>
  <si>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</si>
  <si>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</si>
  <si>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</si>
  <si>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</si>
  <si>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</si>
  <si>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</si>
  <si>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</si>
  <si>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</si>
  <si>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</si>
  <si>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</si>
  <si>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</si>
  <si>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</si>
  <si>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</si>
  <si>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</si>
  <si>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</si>
  <si>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</si>
  <si>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</si>
  <si>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</si>
  <si>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</si>
  <si>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</si>
  <si>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</si>
  <si>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</si>
  <si>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</si>
  <si>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</si>
  <si>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</si>
  <si>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</si>
  <si>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</si>
  <si>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</si>
  <si>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</si>
  <si>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</si>
  <si>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</si>
  <si>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</si>
  <si>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</si>
  <si>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</si>
  <si>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</si>
  <si>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</si>
  <si>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</si>
  <si>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</si>
  <si>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</si>
  <si>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</si>
  <si>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</si>
  <si>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</si>
  <si>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</si>
  <si>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</si>
  <si>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</si>
  <si>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</si>
  <si>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</si>
  <si>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</si>
  <si>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</si>
  <si>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</si>
  <si>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</si>
  <si>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</si>
  <si>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</si>
  <si>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</si>
  <si>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</si>
  <si>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</si>
  <si>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</si>
  <si>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</si>
  <si>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</si>
  <si>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</si>
  <si>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</si>
  <si>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</si>
  <si>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</si>
  <si>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</si>
  <si>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</si>
  <si>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</si>
  <si>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</si>
  <si>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</si>
  <si>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</si>
  <si>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</si>
  <si>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</si>
  <si>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</si>
  <si>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</si>
  <si>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</si>
  <si>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</si>
  <si>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</si>
  <si>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</si>
  <si>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</si>
  <si>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</si>
  <si>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</si>
  <si>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</si>
  <si>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</si>
  <si>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</si>
  <si>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</si>
  <si>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</si>
  <si>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</si>
  <si>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</si>
  <si>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</si>
  <si>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</si>
  <si>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</si>
  <si>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</si>
  <si>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</si>
  <si>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</si>
  <si>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</si>
  <si>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</si>
  <si>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</si>
  <si>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</si>
  <si>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</si>
  <si>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</si>
  <si>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</si>
  <si>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</si>
  <si>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</si>
  <si>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</si>
  <si>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</si>
  <si>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</si>
  <si>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</si>
  <si>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</si>
  <si>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</si>
  <si>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</si>
  <si>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</si>
  <si>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</si>
  <si>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</si>
  <si>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</si>
  <si>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</si>
  <si>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</si>
  <si>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</si>
  <si>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</si>
  <si>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</si>
  <si>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</si>
  <si>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</si>
  <si>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</si>
  <si>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</si>
  <si>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</si>
  <si>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</si>
  <si>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</si>
  <si>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</si>
  <si>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</si>
  <si>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</si>
  <si>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</si>
  <si>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</si>
  <si>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</si>
  <si>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</si>
  <si>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</si>
  <si>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</si>
  <si>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</si>
  <si>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</si>
  <si>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</si>
  <si>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</si>
  <si>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</si>
  <si>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</si>
  <si>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</si>
  <si>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</si>
  <si>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</si>
  <si>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</si>
  <si>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</si>
  <si>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</si>
  <si>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</si>
  <si>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</si>
  <si>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</si>
  <si>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</si>
  <si>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</si>
  <si>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</si>
  <si>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</si>
  <si>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</si>
  <si>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</si>
  <si>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</si>
  <si>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</si>
  <si>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</si>
  <si>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</si>
  <si>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</si>
  <si>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</si>
  <si>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</si>
  <si>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</si>
  <si>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</si>
  <si>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</si>
  <si>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</si>
  <si>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</si>
  <si>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</si>
  <si>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</si>
  <si>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</si>
  <si>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</si>
  <si>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</si>
  <si>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</si>
  <si>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</si>
  <si>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</si>
  <si>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</si>
  <si>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</si>
  <si>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</si>
  <si>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</si>
  <si>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</si>
  <si>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</si>
  <si>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</si>
  <si>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</si>
  <si>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</si>
  <si>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</si>
  <si>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</si>
  <si>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</si>
  <si>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</si>
  <si>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</si>
  <si>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</si>
  <si>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</si>
  <si>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</si>
  <si>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</si>
  <si>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</si>
  <si>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</si>
  <si>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</si>
  <si>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</si>
  <si>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</si>
  <si>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</si>
  <si>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</si>
  <si>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</si>
  <si>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</si>
  <si>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</si>
  <si>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</si>
  <si>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</si>
  <si>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</si>
  <si>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</si>
  <si>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</si>
  <si>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</si>
  <si>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</si>
  <si>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</si>
  <si>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</si>
  <si>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</si>
  <si>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</si>
  <si>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</si>
  <si>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</si>
  <si>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</si>
  <si>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</si>
  <si>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</si>
  <si>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</si>
  <si>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</si>
  <si>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</si>
  <si>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</si>
  <si>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</si>
  <si>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</si>
  <si>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</si>
  <si>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</si>
  <si>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</si>
  <si>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</si>
  <si>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</si>
  <si>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</si>
  <si>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</si>
  <si>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</si>
  <si>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</si>
  <si>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</si>
  <si>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</si>
  <si>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</si>
  <si>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</si>
  <si>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</si>
  <si>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</si>
  <si>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</si>
  <si>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</si>
  <si>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</si>
  <si>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</si>
  <si>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</si>
  <si>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</si>
  <si>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</si>
  <si>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</si>
  <si>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</si>
  <si>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</si>
  <si>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</si>
  <si>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</si>
  <si>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</si>
  <si>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</si>
  <si>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</si>
  <si>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</si>
  <si>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</si>
  <si>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</si>
  <si>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</si>
  <si>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</si>
  <si>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</si>
  <si>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</si>
  <si>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</si>
  <si>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</si>
  <si>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</si>
  <si>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</si>
  <si>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</si>
  <si>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</si>
  <si>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</si>
  <si>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</si>
  <si>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</si>
  <si>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PCM-20251106-00000945</t>
  </si>
  <si>
    <t>Sceco Cut in Area and Team save HUB Site MLJI0219</t>
  </si>
  <si>
    <t>PCM-20251106-00001247</t>
  </si>
  <si>
    <t>Sceco Cut in Area and Team save HUB Site NNL0146</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</si>
  <si>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</si>
  <si>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</si>
  <si>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</si>
  <si>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</si>
  <si>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</si>
  <si>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</si>
  <si>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</si>
  <si>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PCM-20251106-00001614</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</si>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</sst>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32" dataDxfId="31" headerRowBorderDxfId="29" tableBorderDxfId="30" totalsRowBorderDxfId="28">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304.79745347222342</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2.9895601852331311E-2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45967.74587939815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45967.74587939815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45967.74587939815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45967.74587939815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45967.74587939815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45967.74587939815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45967.74587939815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45967.74587939815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45967.74587939815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45967.74587939815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45967.74587939815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45967.74587939815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45967.74587939815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45967.74587939815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45967.74587939815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45967.74587939815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45967.74587939815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45967.74587939815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45967.74587939815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45967.74587939815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45967.74587939815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45967.74587939815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45967.74587939815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45967.74587939815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45967.74587939815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45967.74587939815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45967.74587939815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45967.74587939815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45967.74587939815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45967.74587939815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45967.74587939815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45967.74587939815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45967.74587939815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45967.74587939815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45967.74587939815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45967.74587939815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45967.74587939815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45967.74587939815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45967.74587939815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45967.74587939815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45967.74587939815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45967.74587939815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45967.74587939815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45967.74587939815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45967.74587939815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45967.74587939815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45967.74587939815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45967.74587939815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45967.74587939815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45967.74587939815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45967.74587939815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45967.74587939815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45967.74587939815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45967.74587939815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45967.74587939815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45967.74587939815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45967.74587939815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45967.74587939815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45967.74587939815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45967.74587939815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45967.74587939815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45967.74587939815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45967.74587939815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45967.74587939815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45967.74587939815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45967.74587939815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45967.74587939815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45967.74587939815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45967.74587939815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45967.74587939815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45967.74587939815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45967.74587939815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45967.74587939815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45967.74587939815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45967.74587939815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45967.74587939815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45967.74587939815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45967.74587939815</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45967.74587939815</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45967.74587939815</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45967.74587939815</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142.74604143518809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45967.74587939815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45967.74587939815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45967.74587939815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45967.74587939815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45967.74587939815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45967.74587939815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45967.74587939815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45967.74587939815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45967.74587939815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45967.74587939815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45967.74587939815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45967.74587939815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45967.74587939815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45967.74587939815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45967.74587939815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45967.74587939815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45967.74587939815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45967.74587939815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45967.74587939815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45967.74587939815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45967.74587939815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45967.74587939815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45967.74587939815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45967.74587939815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45967.74587939815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45967.74587939815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45967.74587939815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45967.74587939815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45967.74587939815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45967.74587939815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45967.74587939815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45967.74587939815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45967.74587939815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45967.74587939815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45967.74587939815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45967.74587939815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45967.74587939815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45967.74587939815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45967.74587939815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45967.74587939815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45967.74587939815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45967.74587939815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45967.74587939815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45967.74587939815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45967.74587939815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45967.74587939815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45967.74587939815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45967.74587939815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45967.74587939815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45967.74587939815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45967.74587939815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45967.74587939815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45967.74587939815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45967.74587939815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45967.74587939815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45967.74587939815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45967.74587939815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45967.74587939815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45967.74587939815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45967.74587939815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45967.74587939815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45967.74587939815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45967.74587939815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45967.74587939815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45967.74587939815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45967.74587939815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45967.74587939815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45967.74587939815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45967.74587939815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45967.74587939815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45967.74587939815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45967.74587939815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45967.74587939815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45967.74587939815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45967.74587939815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45967.74587939815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45967.74587939815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45967.74587939815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45967.74587939815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45967.74587939815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45967.74587939815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45967.74587939815</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45967.74587939815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45967.74587939815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45967.74587939815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45967.74587939815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45967.74587939815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45967.74587939815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45967.74587939815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45967.74587939815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45967.74587939815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45967.74587939815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45967.74587939815</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45967.74587939815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45967.74587939815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45967.74587939815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45967.74587939815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45967.74587939815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45967.74587939815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45967.74587939815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45967.74587939815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45967.74587939815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45967.74587939815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45967.74587939815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45967.74587939815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45967.74587939815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45967.74587939815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45967.74587939815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45967.74587939815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45967.74587939815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45967.74587939815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45967.74587939815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45967.74587939815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45967.74587939815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45967.74587939815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45967.74587939815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45967.74587939815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45967.74587939815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45967.74587939815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45967.74587939815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45967.74587939815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45967.74587939815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45967.74587939815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45967.74587939815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45967.74587939815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45967.74587939815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45967.74587939815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45967.74587939815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45967.74587939815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45967.74587939815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45967.74587939815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45967.74587939815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45967.74587939815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45967.74587939815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45967.74587939815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45967.74587939815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45967.74587939815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45967.74587939815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45967.74587939815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45967.74587939815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45967.74587939815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45967.74587939815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45967.74587939815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45967.74587939815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45967.74587939815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45967.74587939815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45967.74587939815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45967.74587939815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45967.74587939815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45967.74587939815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45967.74587939815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45967.74587939815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45967.74587939815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45967.74587939815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45967.74587939815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45967.74587939815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45967.74587939815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45967.74587939815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45967.74587939815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45967.74587939815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45967.74587939815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45967.74587939815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45967.74587939815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45967.74587939815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45967.74587939815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45967.74587939815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45967.74587939815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45967.74587939815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45967.74587939815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45967.74587939815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45967.74587939815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45967.74587939815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45967.74587939815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45967.74587939815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45967.74587939815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45967.74587939815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45967.74587939815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45967.74587939815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45967.74587939815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45967.74587939815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45967.74587939815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45967.74587939815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45967.74587939815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45967.74587939815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45967.74587939815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45967.74587939815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45967.74587939815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45967.74587939815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45967.74587939815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45967.74587939815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45967.74587939815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45967.74587939815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45967.74587939815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45967.74587939815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45967.74587939815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45967.74587939815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45967.74587939815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45967.74587939815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45967.74587939815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45967.74587939815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45967.74587939815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45967.74587939815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45967.74587939815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45967.74587939815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45967.74587939815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45967.74587939815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45967.74587939815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45967.74587939815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45967.74587939815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45967.74587939815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45967.74587939815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45967.74587939815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45967.74587939815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45967.74587939815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45967.74587939815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45967.74587939815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45967.74587939815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45967.74587939815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45967.74587939815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45967.74587939815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45967.74587939815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45967.74587939815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45967.74587939815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45967.74587939815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45967.74587939815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45967.74587939815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45967.74587939815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45967.74587939815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45967.74587939815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45967.74587939815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45967.74587939815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45967.74587939815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45967.74587939815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45967.74587939815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45967.74587939815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45967.74587939815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45967.74587939815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45967.74587939815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45967.74587939815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45967.74587939815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45967.74587939815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45967.74587939815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45967.74587939815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45967.74587939815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45967.74587939815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45967.74587939815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45967.74587939815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45967.74587939815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45967.74587939815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45967.74587939815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45967.74587939815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45967.74587939815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45967.74587939815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45967.74587939815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45967.74587939815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45967.74587939815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45967.74587939815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45967.74587939815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45967.74587939815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45967.74587939815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45967.74587939815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45967.74587939815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45967.74587939815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45967.74587939815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45967.74587939815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45967.74587939815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45967.74587939815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45967.74587939815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45967.74587939815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45967.74587939815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45967.74587939815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45967.74587939815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45967.74587939815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45967.74587939815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45967.74587939815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45967.74587939815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45967.74587939815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45967.74587939815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45967.74587939815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45967.74587939815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45967.74587939815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45967.74587939815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45967.74587939815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45967.74587939815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45967.74587939815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45967.74587939815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45967.74587939815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45967.74587939815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45967.74587939815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45967.74587939815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45967.74587939815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45967.74587939815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45967.74587939815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45967.74587939815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45967.74587939815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45967.74587939815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45967.74587939815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45967.74587939815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45967.74587939815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45967.74587939815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45967.74587939815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45967.74587939815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45967.74587939815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45967.74587939815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45967.74587939815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45967.74587939815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45967.74587939815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45967.74587939815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45967.74587939815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45967.74587939815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45967.74587939815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45967.74587939815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45967.74587939815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45967.74587939815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45967.74587939815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45967.74587939815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45967.74587939815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45967.74587939815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45967.74587939815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45967.74587939815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45967.74587939815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45967.74587939815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45967.74587939815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45967.74587939815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45967.74587939815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45967.74587939815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45967.74587939815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45967.74587939815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45967.74587939815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45967.74587939815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45967.74587939815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45967.74587939815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45967.74587939815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45967.74587939815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45967.74587939815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45967.74587939815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45967.74587939815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45967.74587939815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45967.74587939815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45967.74587939815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45967.74587939815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45967.74587939815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45967.74587939815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45967.74587939815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45967.74587939815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45967.74587939815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45967.74587939815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45967.74587939815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45967.74587939815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45967.74587939815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45967.74587939815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45967.74587939815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45967.74587939815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45967.74587939815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45967.74587939815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45967.74587939815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45967.74587939815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45967.74587939815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45967.74587939815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45967.74587939815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45967.74587939815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45967.74587939815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45967.74587939815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45967.74587939815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45967.74587939815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45967.74587939815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45967.74587939815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45967.74587939815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45967.74587939815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45967.74587939815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45967.74587939815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45967.74587939815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45967.74587939815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45967.74587939815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45967.74587939815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45967.74587939815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45967.74587939815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45967.74587939815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45967.74587939815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45967.74587939815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45967.74587939815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45967.74587939815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45967.74587939815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45967.74587939815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45967.74587939815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45967.74587939815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45967.74587939815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45967.74587939815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45967.74587939815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45967.74587939815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45967.74587939815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45967.74587939815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45967.74587939815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45967.74587939815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45967.74587939815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45967.74587939815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45967.74587939815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45967.74587939815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45967.74587939815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45967.74587939815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45967.74587939815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45967.74587939815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45967.74587939815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45967.74587939815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45967.74587939815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45967.74587939815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45967.74587939815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45967.74587939815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45967.74587939815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45967.74587939815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45967.74587939815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45967.74587939815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45967.74587939815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45967.74587939815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45967.74587939815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45967.74587939815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45967.74587939815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45967.74587939815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45967.74587939815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45967.74587939815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45967.74587939815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45967.74587939815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45967.74587939815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45967.74587939815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45967.74587939815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45967.74587939815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45967.74587939815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45967.74587939815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45967.74587939815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45967.74587939815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45967.74587939815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45967.74587939815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45967.74587939815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45967.74587939815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45967.74587939815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45967.74587939815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45967.74587939815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45967.74587939815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45967.74587939815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45967.74587939815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45967.74587939815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45967.74587939815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45967.74587939815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45967.74587939815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45967.74587939815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45967.74587939815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45967.74587939815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45967.74587939815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45967.74587939815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45967.74587939815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45967.74587939815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45967.74587939815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45967.74587939815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45967.74587939815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45967.74587939815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45967.74587939815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45967.74587939815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45967.74587939815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45967.74587939815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45967.74587939815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45967.74587939815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45967.74587939815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45967.74587939815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45967.74587939815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45967.74587939815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45967.74587939815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45967.74587939815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45967.74587939815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45967.74587939815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45967.74587939815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45967.74587939815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45967.74587939815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45967.74587939815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45967.74587939815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45967.74587939815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45967.74587939815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45967.74587939815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45967.74587939815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45967.74587939815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45967.74587939815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45967.74587939815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45967.74587939815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45967.74587939815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45967.74587939815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45967.74587939815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45967.74587939815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45967.74587939815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45967.74587939815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45967.74587939815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45967.74587939815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45967.74587939815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45967.74587939815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45967.74587939815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45967.74587939815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45967.74587939815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45967.74587939815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45967.74587939815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45967.74587939815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45967.74587939815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45967.74587939815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45967.74587939815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45967.74587939815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45967.74587939815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45967.74587939815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45967.74587939815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45967.74587939815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45967.74587939815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45967.74587939815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45967.74587939815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45967.74587939815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45967.74587939815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45967.74587939815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45967.74587939815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45967.74587939815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45967.74587939815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45967.74587939815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45967.74587939815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45967.74587939815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45967.74587939815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45967.74587939815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45967.74587939815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45967.74587939815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45967.74587939815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45967.74587939815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45967.74587939815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45967.74587939815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45967.74587939815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45967.74587939815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45967.74587939815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45967.74587939815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45967.74587939815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45967.74587939815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45967.74587939815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45967.74587939815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45967.74587939815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45967.74587939815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45967.74587939815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45967.74587939815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45967.74587939815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45967.74587939815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45967.74587939815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45967.74587939815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45967.74587939815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45967.74587939815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45967.74587939815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45967.74587939815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45967.74587939815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45967.74587939815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45967.74587939815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45967.74587939815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45967.74587939815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45967.74587939815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45967.74587939815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45967.74587939815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45967.74587939815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45967.74587939815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45967.74587939815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45967.74587939815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45967.74587939815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45967.74587939815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45967.74587939815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45967.74587939815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45967.74587939815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45967.74587939815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45967.74587939815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45967.74587939815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45967.74587939815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45967.74587939815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45967.74587939815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45967.74587939815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45967.74587939815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45967.74587939815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45967.74587939815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45967.74587939815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45967.74587939815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45967.74587939815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45967.74587939815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45967.74587939815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45967.74587939815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45967.74587939815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45967.74587939815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45967.74587939815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45967.74587939815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45967.74587939815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45967.74587939815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45967.74587939815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45967.74587939815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45967.74587939815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45967.74587939815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45967.74587939815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45967.74587939815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45967.74587939815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45967.74587939815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45967.74587939815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45967.74587939815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45967.74587939815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45967.74587939815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45967.74587939815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45967.74587939815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45967.74587939815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45967.74587939815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45967.74587939815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45967.74587939815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45967.74587939815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45967.74587939815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45967.74587939815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45967.74587939815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45967.74587939815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45967.74587939815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45967.74587939815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45967.74587939815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45967.74587939815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45967.74587939815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45967.74587939815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45967.74587939815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45967.74587939815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45967.74587939815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45967.74587939815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45967.74587939815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45967.74587939815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45967.74587939815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45967.74587939815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45967.74587939815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45967.74587939815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45967.74587939815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45967.74587939815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45967.74587939815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45967.74587939815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45967.74587939815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45967.74587939815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45967.74587939815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45967.74587939815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45967.74587939815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45967.74587939815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45967.74587939815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45967.74587939815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45967.74587939815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45967.74587939815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45967.74587939815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45967.74587939815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45967.74587939815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45967.74587939815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45967.74587939815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45967.74587939815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45967.74587939815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45967.74587939815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45967.74587939815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45967.74587939815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45967.74587939815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45967.74587939815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45967.74587939815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45967.74587939815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45967.74587939815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45967.74587939815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45967.74587939815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45967.74587939815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45967.74587939815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45967.74587939815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45967.74587939815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45967.74587939815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45967.74587939815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45967.74587939815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45967.74587939815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45967.74587939815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45967.74587939815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45967.74587939815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45967.74587939815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45967.74587939815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45967.74587939815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45967.74587939815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45967.74587939815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45967.74587939815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45967.74587939815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45967.74587939815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45967.74587939815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45967.74587939815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45967.74587939815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45967.74587939815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45967.74587939815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45967.74587939815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45967.74587939815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45967.74587939815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45967.74587939815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45967.74587939815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45967.74587939815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45967.74587939815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45967.74587939815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45967.74587939815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45967.74587939815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45967.74587939815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45967.74587939815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45967.74587939815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45967.74587939815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45967.74587939815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45967.74587939815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45967.74587939815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45967.74587939815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45967.74587939815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45967.74587939815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45967.74587939815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45967.74587939815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45967.74587939815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45967.74587939815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45967.74587939815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45967.74587939815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45967.74587939815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45967.74587939815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45967.74587939815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45967.74587939815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45967.74587939815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45967.74587939815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45967.74587939815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45967.74587939815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45967.74587939815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45967.74587939815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45967.74587939815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45967.74587939815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45967.74587939815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45967.74587939815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45967.74587939815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45967.74587939815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45967.74587939815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45967.74587939815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45967.74587939815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45967.74587939815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45967.74587939815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45967.74587939815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45967.74587939815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45967.74587939815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45967.74587939815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45967.74587939815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45967.74587939815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45967.74587939815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45967.74587939815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45967.74587939815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45967.74587939815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45967.74587939815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45967.74587939815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45967.74587939815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45967.74587939815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45967.74587939815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45967.74587939815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45967.74587939815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45967.74587939815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45967.74587939815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45967.74587939815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45967.74587939815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45967.74587939815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45967.74587939815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45967.74587939815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45967.74587939815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45967.74587939815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45967.74587939815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45967.74587939815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45967.74587939815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45967.74587939815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45967.74587939815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45967.74587939815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45967.74587939815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45967.74587939815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45967.74587939815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45967.74587939815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45967.74587939815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45967.74587939815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45967.74587939815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45967.74587939815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45967.74587939815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45967.74587939815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45967.74587939815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45967.74587939815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45967.74587939815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45967.74587939815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45967.74587939815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45967.74587939815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45967.74587939815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45967.74587939815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45967.74587939815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45967.74587939815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45967.74587939815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45967.74587939815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45967.74587939815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45967.74587939815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45967.74587939815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45967.74587939815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45967.74587939815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45967.74587939815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45967.74587939815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45967.74587939815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45967.74587939815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45967.74587939815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45967.74587939815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45967.74587939815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45967.74587939815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45967.74587939815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45967.74587939815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45967.74587939815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45967.74587939815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45967.74587939815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45967.74587939815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45967.74587939815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45967.74587939815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45967.74587939815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45967.74587939815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45967.74587939815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45967.74587939815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45967.74587939815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45967.74587939815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45967.74587939815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45967.74587939815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45967.74587939815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45967.74587939815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45967.74587939815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45967.74587939815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45967.74587939815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45967.74587939815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45967.74587939815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45967.74587939815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45967.74587939815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45967.74587939815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45967.74587939815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45967.74587939815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45967.74587939815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45967.74587939815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45967.74587939815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45967.74587939815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45967.74587939815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45967.74587939815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45967.74587939815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45967.74587939815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45967.74587939815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45967.74587939815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45967.74587939815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45967.74587939815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45967.74587939815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45967.74587939815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45967.74587939815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45967.74587939815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45967.74587939815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45967.74587939815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45967.74587939815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45967.74587939815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45967.74587939815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45967.74587939815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45967.74587939815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45967.74587939815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45967.74587939815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45967.74587939815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45967.74587939815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45967.74587939815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45967.74587939815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45967.74587939815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45967.74587939815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45967.74587939815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45967.74587939815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45967.74587939815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45967.74587939815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45967.74587939815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45967.74587939815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45967.74587939815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45967.74587939815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45967.74587939815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45967.74587939815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45967.74587939815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45967.74587939815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45967.74587939815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45967.74587939815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45967.74587939815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45967.74587939815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45967.74587939815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45967.74587939815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45967.74587939815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45967.74587939815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45967.74587939815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45967.74587939815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45967.74587939815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45967.74587939815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45967.74587939815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45967.74587939815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45967.74587939815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45967.74587939815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45967.74587939815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45967.74587939815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45967.74587939815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45967.74587939815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45967.74587939815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45967.74587939815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45967.74587939815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45967.74587939815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45967.74587939815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45967.74587939815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45967.74587939815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45967.74587939815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45967.74587939815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45967.74587939815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45967.74587939815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45967.74587939815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45967.74587939815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45967.74587939815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45967.74587939815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45967.74587939815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45967.74587939815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45967.74587939815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45967.74587939815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45967.74587939815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45967.74587939815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45967.74587939815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45967.74587939815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45967.74587939815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45967.74587939815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45967.74587939815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45967.74587939815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45967.74587939815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45967.74587939815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45967.74587939815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45967.74587939815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45967.74587939815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45967.74587939815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45967.74587939815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45967.74587939815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45967.74587939815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45967.74587939815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45967.74587939815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45967.74587939815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45967.74587939815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45967.74587939815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45967.74587939815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45967.74587939815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45967.74587939815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45967.74587939815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45967.74587939815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45967.74587939815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45967.74587939815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45967.74587939815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45967.74587939815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45967.74587939815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45967.74587939815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45967.74587939815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45967.74587939815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45967.74587939815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45967.74587939815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45967.74587939815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45967.74587939815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45967.74587939815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45967.74587939815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45967.74587939815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45967.74587939815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45967.74587939815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45967.74587939815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45967.74587939815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45967.74587939815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45967.74587939815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45967.74587939815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45967.74587939815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45967.74587939815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45967.74587939815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45967.74587939815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45967.74587939815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45967.74587939815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45967.74587939815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45967.74587939815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45967.74587939815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45967.74587939815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45967.74587939815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45967.74587939815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45967.74587939815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45967.74587939815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45967.74587939815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45967.74587939815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45967.74587939815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45967.74587939815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45967.74587939815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45967.74587939815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45967.74587939815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45967.74587939815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45967.74587939815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45967.74587939815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45967.74587939815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45967.74587939815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45967.74587939815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45967.74587939815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45967.74587939815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45967.74587939815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45967.74587939815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45967.74587939815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45967.74587939815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45967.74587939815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45967.74587939815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45967.74587939815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45967.74587939815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45967.74587939815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45967.74587939815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45967.74587939815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45967.74587939815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45967.74587939815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45967.74587939815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45967.74587939815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45967.74587939815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45967.74587939815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45967.74587939815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45967.74587939815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45967.74587939815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45967.74587939815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45967.74587939815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45967.74587939815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45967.74587939815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45967.74587939815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45967.74587939815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45967.74587939815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45967.74587939815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45967.74587939815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45967.74587939815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45967.74587939815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45967.74587939815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45967.74587939815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45967.74587939815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45967.74587939815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45967.74587939815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45967.74587939815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45967.74587939815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45967.74587939815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45967.74587939815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45967.74587939815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45967.74587939815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45967.74587939815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45967.74587939815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45967.74587939815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45967.74587939815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45967.74587939815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45967.74587939815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45967.74587939815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45967.74587939815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45967.74587939815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45967.74587939815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45967.74587939815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45967.74587939815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45967.74587939815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45967.74587939815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45967.74587939815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45967.74587939815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45967.74587939815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45967.74587939815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45967.74587939815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45967.74587939815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45967.74587939815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45967.74587939815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45967.74587939815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45967.74587939815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45967.74587939815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45967.74587939815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45967.74587939815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45967.74587939815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45967.74587939815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45967.74587939815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45967.74587939815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45967.74587939815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45967.74587939815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45967.74587939815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45967.74587939815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45967.74587939815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45967.74587939815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45967.74587939815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45967.74587939815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45967.74587939815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45967.74587939815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45967.74587939815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45967.74587939815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45967.74587939815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45967.74587939815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45967.74587939815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45967.74587939815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45967.74587939815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45967.74587939815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45967.74587939815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45967.74587939815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45967.74587939815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45967.74587939815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45967.74587939815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45967.74587939815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45967.74587939815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45967.74587939815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45967.74587939815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45967.74587939815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45967.74587939815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45967.74587939815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45967.74587939815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45967.74587939815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45967.74587939815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45967.74587939815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45967.74587939815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45967.74587939815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45967.74587939815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45967.74587939815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45967.74587939815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45967.74587939815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45967.74587939815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45967.74587939815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45967.74587939815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45967.74587939815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45967.74587939815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45967.74587939815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45967.74587939815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45967.74587939815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45967.74587939815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45967.74587939815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45967.74587939815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45967.74587939815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45967.74587939815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45967.74587939815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45967.74587939815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45967.74587939815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45967.74587939815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45967.74587939815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45967.74587939815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45967.74587939815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45967.74587939815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45967.74587939815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45967.74587939815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45967.74587939815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45967.74587939815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45967.74587939815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45967.74587939815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45967.74587939815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45967.74587939815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45967.74587939815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45967.74587939815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45967.74587939815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45967.74587939815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45967.74587939815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45967.74587939815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45967.74587939815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45967.74587939815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45967.74587939815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45967.74587939815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45967.74587939815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45967.74587939815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45967.74587939815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45967.74587939815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45967.74587939815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45967.74587939815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45967.74587939815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45967.74587939815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45967.74587939815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45967.74587939815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45967.74587939815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264.26516180555336</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36626</v>
      </c>
      <c r="E3" s="95" t="s">
        <v>39021</v>
      </c>
      <c r="F3" s="112">
        <v>45967.481736111113</v>
      </c>
      <c r="G3" s="113">
        <f ca="1">IFERROR(NOW()-F3,"")</f>
        <v>0.26414328703685896</v>
      </c>
      <c r="H3" s="112">
        <v>45967.385208333333</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36681</v>
      </c>
      <c r="E4" s="95" t="s">
        <v>39021</v>
      </c>
      <c r="F4" s="112">
        <v>45967.581562500003</v>
      </c>
      <c r="G4" s="113">
        <f ca="1">IFERROR(NOW()-F4,"")</f>
        <v>0.1643168981463532</v>
      </c>
      <c r="H4" s="112">
        <v>45967.572534722225</v>
      </c>
      <c r="I4" s="108" t="str">
        <f>IFERROR(VLOOKUP(D4,DB!A:F,6,0),"")</f>
        <v>SCECO</v>
      </c>
      <c r="J4" s="108" t="str">
        <f>IFERROR(VLOOKUP(D4,DB!A:G,7,0),"")</f>
        <v>In progress</v>
      </c>
      <c r="K4" s="114" t="s">
        <v>39114</v>
      </c>
      <c r="L4" s="110" t="str">
        <f>IFERROR(VLOOKUP(D4,DB!A:I,9,0),"")</f>
        <v>Latis</v>
      </c>
    </row>
    <row r="5" spans="1:16" ht="15" customHeight="1">
      <c r="A5" s="108" t="s">
        <v>39115</v>
      </c>
      <c r="B5" s="108" t="str">
        <f>IFERROR(VLOOKUP(D5,DB!A:K,11,0),"")</f>
        <v>R4</v>
      </c>
      <c r="C5" s="109">
        <v>2</v>
      </c>
      <c r="D5" s="92" t="s">
        <v>37323</v>
      </c>
      <c r="E5" s="95" t="s">
        <v>39021</v>
      </c>
      <c r="F5" s="112">
        <v>45967.59003472222</v>
      </c>
      <c r="G5" s="113">
        <f t="shared" ref="G5" ca="1" si="0">IFERROR(NOW()-F5,"")</f>
        <v>0.15584444444539258</v>
      </c>
      <c r="H5" s="112">
        <v>45967.579270833332</v>
      </c>
      <c r="I5" s="108" t="str">
        <f>IFERROR(VLOOKUP(D5,DB!A:F,6,0),"")</f>
        <v>SCECO</v>
      </c>
      <c r="J5" s="108" t="str">
        <f>IFERROR(VLOOKUP(D5,DB!A:G,7,0),"")</f>
        <v>Dead</v>
      </c>
      <c r="K5" s="114" t="s">
        <v>39112</v>
      </c>
      <c r="L5" s="110" t="str">
        <f>IFERROR(VLOOKUP(D5,DB!A:I,9,0),"")</f>
        <v>Latis</v>
      </c>
    </row>
    <row r="6" spans="1:16" ht="15" customHeight="1">
      <c r="A6" s="108"/>
      <c r="B6" s="108" t="str">
        <f>IFERROR(VLOOKUP(D6,DB!A:K,11,0),"")</f>
        <v/>
      </c>
      <c r="C6" s="109"/>
      <c r="D6" s="92"/>
      <c r="E6" s="95"/>
      <c r="F6" s="112"/>
      <c r="G6" s="113">
        <f ca="1">IFERROR(NOW()-F6,"")</f>
        <v>45967.74587939815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45967.74587939815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45967.74587939815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45967.74587939815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45967.74587939815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45967.74587939815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45967.74587939815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45967.74587939815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45967.74587939815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111"/>
      <c r="F15" s="112"/>
      <c r="G15" s="113">
        <f ca="1">IFERROR(NOW()-F15,"")</f>
        <v>45967.74587939815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45967.74587939815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45967.74587939815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45967.74587939815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45967.74587939815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45967.74587939815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45967.74587939815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45967.74587939815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45967.74587939815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45967.74587939815</v>
      </c>
      <c r="H24" s="112"/>
      <c r="I24" s="108" t="str">
        <f>IFERROR(VLOOKUP(D24,DB!A:F,6,0),"")</f>
        <v/>
      </c>
      <c r="J24" s="108" t="str">
        <f>IFERROR(VLOOKUP(D24,DB!A:G,7,0),"")</f>
        <v/>
      </c>
      <c r="K24" s="114"/>
      <c r="L24" s="110" t="str">
        <f>IFERROR(VLOOKUP(D24,DB!A:I,9,0),"")</f>
        <v/>
      </c>
    </row>
    <row r="25" spans="1:12" ht="15" customHeight="1">
      <c r="A25" s="153"/>
      <c r="B25" s="153" t="str">
        <f>IFERROR(VLOOKUP(D25,DB!A:K,11,0),"")</f>
        <v/>
      </c>
      <c r="C25" s="94"/>
      <c r="D25" s="92"/>
      <c r="E25" s="95"/>
      <c r="F25" s="96"/>
      <c r="G25" s="154">
        <f ca="1">IFERROR(NOW()-F25,"")</f>
        <v>45967.745879166665</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45967.745879166665</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45967.745879166665</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45967.745879166665</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45967.745879166665</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45967.745879166665</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45967.745879166665</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45967.745879166665</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45967.745879166665</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45967.745879166665</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45967.745879166665</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45967.745879166665</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45967.745879166665</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45967.745879166665</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45967.745879166665</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45967.745879166665</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45967.745879166665</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45967.745879166665</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45967.745879166665</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45967.745879166665</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45967.745879166665</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45967.745879166665</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45967.745879166665</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45967.745879166665</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45967.745879166665</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45967.745879166665</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45967.745879166665</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45967.745879166665</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45967.745879166665</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45967.745879166665</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45967.745879166665</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45967.745879166665</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45967.745879166665</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45967.745879166665</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45967.745879166665</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45967.745879166665</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45967.745879166665</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45967.745879166665</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45967.745879166665</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45967.745879166665</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45967.745879166665</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45967.745879166665</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45967.745879166665</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45967.745879166665</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45967.745879166665</v>
      </c>
      <c r="H69" s="96"/>
      <c r="I69" s="153" t="str">
        <f>IFERROR(VLOOKUP(D69,DB!A:F,6,0),"")</f>
        <v/>
      </c>
      <c r="J69" s="153"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39116</v>
      </c>
      <c r="B2" s="37" t="str">
        <f>IFERROR(VLOOKUP(D2,DB!A:K,11,0),"")</f>
        <v>R5</v>
      </c>
      <c r="C2" s="37">
        <v>3</v>
      </c>
      <c r="D2" s="107" t="s">
        <v>36011</v>
      </c>
      <c r="E2" s="37" t="s">
        <v>39021</v>
      </c>
      <c r="F2" s="38">
        <v>45891.832060185188</v>
      </c>
      <c r="G2" s="123">
        <f ca="1">IFERROR(NOW()-F2,"")</f>
        <v>75.913819212961243</v>
      </c>
      <c r="H2" s="38">
        <v>45891.790393518517</v>
      </c>
      <c r="I2" s="37" t="str">
        <f>IFERROR(VLOOKUP(D2,DB!A:F,6,0),"")</f>
        <v>Generator-SG</v>
      </c>
      <c r="J2" s="37" t="str">
        <f>IFERROR(VLOOKUP(D2,DB!A:G,7,0),"")</f>
        <v>Vandalized</v>
      </c>
      <c r="K2" s="37" t="s">
        <v>39117</v>
      </c>
      <c r="L2" s="37" t="str">
        <f>IFERROR(VLOOKUP(D2,DB!A:I,9,0),"")</f>
        <v>Latis</v>
      </c>
      <c r="M2" s="106"/>
    </row>
    <row r="3" spans="1:13" ht="30.75">
      <c r="A3" s="37" t="s">
        <v>39118</v>
      </c>
      <c r="B3" s="37" t="str">
        <f>IFERROR(VLOOKUP(D3,DB!A:K,11,0),"")</f>
        <v>R5</v>
      </c>
      <c r="C3" s="37">
        <v>1</v>
      </c>
      <c r="D3" s="37" t="s">
        <v>33268</v>
      </c>
      <c r="E3" s="37" t="s">
        <v>39024</v>
      </c>
      <c r="F3" s="38">
        <v>45926.188877314817</v>
      </c>
      <c r="G3" s="123">
        <f t="shared" ref="G3" ca="1" si="0">IFERROR(NOW()-F3,"")</f>
        <v>41.557002083332918</v>
      </c>
      <c r="H3" s="38">
        <v>45926.158159722225</v>
      </c>
      <c r="I3" s="37" t="str">
        <f>IFERROR(VLOOKUP(D3,DB!A:F,6,0),"")</f>
        <v>SCECO</v>
      </c>
      <c r="J3" s="37" t="str">
        <f>IFERROR(VLOOKUP(D3,DB!A:G,7,0),"")</f>
        <v>Good</v>
      </c>
      <c r="K3" s="37" t="s">
        <v>39119</v>
      </c>
      <c r="L3" s="37" t="str">
        <f>IFERROR(VLOOKUP(D3,DB!A:I,9,0),"")</f>
        <v>Latis</v>
      </c>
      <c r="M3" s="106"/>
    </row>
    <row r="4" spans="1:13" ht="48" customHeight="1">
      <c r="A4" s="131" t="s">
        <v>39120</v>
      </c>
      <c r="B4" s="131" t="str">
        <f>IFERROR(VLOOKUP(D4,DB!A:K,11,0),"")</f>
        <v>R5</v>
      </c>
      <c r="C4" s="131">
        <v>1</v>
      </c>
      <c r="D4" s="131" t="s">
        <v>34758</v>
      </c>
      <c r="E4" s="131" t="s">
        <v>39024</v>
      </c>
      <c r="F4" s="132">
        <v>45948.661111111112</v>
      </c>
      <c r="G4" s="133">
        <f ca="1">IFERROR(NOW()-F4,"")</f>
        <v>19.08476828703715</v>
      </c>
      <c r="H4" s="132">
        <v>45948.661111111112</v>
      </c>
      <c r="I4" s="131" t="str">
        <f>IFERROR(VLOOKUP(D4,DB!A:F,6,0),"")</f>
        <v>SCECO</v>
      </c>
      <c r="J4" s="131" t="str">
        <f>IFERROR(VLOOKUP(D4,DB!A:G,7,0),"")</f>
        <v>Dead</v>
      </c>
      <c r="K4" s="131" t="s">
        <v>39121</v>
      </c>
      <c r="L4" s="131" t="str">
        <f>IFERROR(VLOOKUP(D4,DB!A:I,9,0),"")</f>
        <v>Latis</v>
      </c>
    </row>
    <row r="5" spans="1:13" ht="15">
      <c r="A5" s="131"/>
      <c r="B5" s="131" t="str">
        <f>IFERROR(VLOOKUP(D5,DB!A:K,11,0),"")</f>
        <v>R5</v>
      </c>
      <c r="C5" s="131"/>
      <c r="D5" s="131" t="s">
        <v>33964</v>
      </c>
      <c r="E5" s="131"/>
      <c r="F5" s="132"/>
      <c r="G5" s="133">
        <f ca="1">IFERROR(NOW()-F5,"")</f>
        <v>45967.74587939815</v>
      </c>
      <c r="H5"/>
      <c r="I5" s="131" t="str">
        <f>IFERROR(VLOOKUP(D5,DB!A:F,6,0),"")</f>
        <v>Generator-SG</v>
      </c>
      <c r="J5" s="131" t="str">
        <f>IFERROR(VLOOKUP(D5,DB!A:G,7,0),"")</f>
        <v>Dead</v>
      </c>
      <c r="K5" s="131"/>
      <c r="L5" s="131" t="str">
        <f>IFERROR(VLOOKUP(D5,DB!A:I,9,0),"")</f>
        <v>Latis</v>
      </c>
    </row>
    <row r="6" spans="1:13" ht="15">
      <c r="A6" s="131"/>
      <c r="B6" s="131" t="str">
        <f>IFERROR(VLOOKUP(D6,DB!A:K,11,0),"")</f>
        <v/>
      </c>
      <c r="C6" s="131"/>
      <c r="D6" s="131"/>
      <c r="E6" s="131"/>
      <c r="F6" s="132"/>
      <c r="G6" s="133">
        <f ca="1">IFERROR(NOW()-F6,"")</f>
        <v>45967.74587939815</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45967.74587939815</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45967.74587939815</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45967.74587939815</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45967.74587939815</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45967.74587939815</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45967.74587939815</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45967.74587939815</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45967.74587939815</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45967.74587939815</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45967.74587939815</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45967.74587939815</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45967.74587939815</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45967.74587939815</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45967.74587939815</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45967.74587939815</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45967.74587939815</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45967.74587939815</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45967.74587939815</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45967.74587939815</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45967.74587939815</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45967.74587939815</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45967.74587939815</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45967.74587939815</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45967.74587939815</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45967.74587939815</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45967.74587939815</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45967.74587939815</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45967.74587939815</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45967.74587939815</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45967.74587939815</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45967.74587939815</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45967.74587939815</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45967.74587939815</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45967.74587939815</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45967.74587939815</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45967.74587939815</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45967.74587939815</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45967.74587939815</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45967.74587939815</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45967.74587939815</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45967.74587939815</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45967.74587939815</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45967.74587939815</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45967.74587939815</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45967.74587939815</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45967.74587939815</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45967.74587939815</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45967.74587939815</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45967.74587939815</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45967.74587939815</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45967.74587939815</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45967.74587939815</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45967.74587939815</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45967.74587939815</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45967.74587939815</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45967.74587939815</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45967.74587939815</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45967.74587939815</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45967.74587939815</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45967.74587939815</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45967.74587939815</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45967.74587939815</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45967.74587939815</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45967.74587939815</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45967.74587939815</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45967.74587939815</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45967.74587939815</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45967.74587939815</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45967.74587939815</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45967.74587939815</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45967.74587939815</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45967.74587939815</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45967.74587939815</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45967.74587939815</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45967.74587939815</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45967.74587939815</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45967.74587939815</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45967.74587939815</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45967.74587939815</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45967.74587939815</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45967.74587939815</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45967.74587939815</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45967.74587939815</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45967.74587939815</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45967.74587939815</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45967.74587939815</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45967.74587939815</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45967.74587939815</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45967.74587939815</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45967.74587939815</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45967.74587939815</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45967.74587939815</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45967.74587939815</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45967.74587939815</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45967.74587939815</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45967.74587939815</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45967.74587939815</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45967.74587939815</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45967.74587939815</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45967.74587939815</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45967.74587939815</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45967.74587939815</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45967.74587939815</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45967.74587939815</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45967.74587939815</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45967.74587939815</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45967.74587939815</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45967.74587939815</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45967.74587939815</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45967.74587939815</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45967.74587939815</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45967.74587939815</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45967.74587939815</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45967.74587939815</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45967.74587939815</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45967.74587939815</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45967.74587939815</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45967.74587939815</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45967.74587939815</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45967.74587939815</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45967.74587939815</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45967.74587939815</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45967.74587939815</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45967.74587939815</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45967.74587939815</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45967.74587939815</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45967.74587939815</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45967.74587939815</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45967.74587939815</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45967.74587939815</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45967.74587939815</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45967.74587939815</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45967.74587939815</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45967.74587939815</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45967.74587939815</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45967.74587939815</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45967.74587939815</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45967.74587939815</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45967.74587939815</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45967.74587939815</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45967.74587939815</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45967.74587939815</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45967.74587939815</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45967.74587939815</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45967.74587939815</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45967.74587939815</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45967.74587939815</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45967.74587939815</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45967.74587939815</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45967.74587939815</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45967.74587939815</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45967.74587939815</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45967.74587939815</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45967.74587939815</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45967.74587939815</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45967.74587939815</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45967.74587939815</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45967.74587939815</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45967.74587939815</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45967.74587939815</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45967.74587939815</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45967.74587939815</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45967.74587939815</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45967.74587939815</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45967.74587939815</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45967.74587939815</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45967.74587939815</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45967.74587939815</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45967.74587939815</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45967.74587939815</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45967.74587939815</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45967.74587939815</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45967.74587939815</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45967.74587939815</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45967.74587939815</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45967.74587939815</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45967.74587939815</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45967.74587939815</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45967.74587939815</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45967.74587939815</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45967.74587939815</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45967.74587939815</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45967.74587939815</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45967.74587939815</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45967.74587939815</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45967.74587939815</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45967.74587939815</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45967.74587939815</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45967.74587939815</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45967.74587939815</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45967.74587939815</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45967.74587939815</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45967.74587939815</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45967.74587939815</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45967.74587939815</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45967.74587939815</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45967.74587939815</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45967.74587939815</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45967.74587939815</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45967.74587939815</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45967.74587939815</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45967.74587939815</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45967.74587939815</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45967.74587939815</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45967.74587939815</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45967.74587939815</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45967.74587939815</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45967.74587939815</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45967.74587939815</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45967.74587939815</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45967.74587939815</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45967.74587939815</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45967.74587939815</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45967.74587939815</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45967.74587939815</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45967.74587939815</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45967.74587939815</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45967.74587939815</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45967.74587939815</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45967.74587939815</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45967.74587939815</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45967.74587939815</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45967.74587939815</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45967.74587939815</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45967.74587939815</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45967.74587939815</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45967.74587939815</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45967.74587939815</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45967.74587939815</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45967.74587939815</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45967.74587939815</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45967.74587939815</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45967.74587939815</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45967.74587939815</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45967.74587939815</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45967.74587939815</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45967.74587939815</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45967.74587939815</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45967.74587939815</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45967.74587939815</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45967.74587939815</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45967.74587939815</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45967.74587939815</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45967.74587939815</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45967.74587939815</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45967.74587939815</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45967.74587939815</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45967.74587939815</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45967.74587939815</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45967.74587939815</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45967.74587939815</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45967.74587939815</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45967.74587939815</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45967.74587939815</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45967.74587939815</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45967.74587939815</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45967.74587939815</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45967.74587939815</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45967.74587939815</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45967.74587939815</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45967.74587939815</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45967.74587939815</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45967.74587939815</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45967.74587939815</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45967.74587939815</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45967.74587939815</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45967.74587939815</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45967.74587939815</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45967.74587939815</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45967.74587939815</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45967.74587939815</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45967.74587939815</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45967.74587939815</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45967.74587939815</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45967.74587939815</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45967.74587939815</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45967.74587939815</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45967.74587939815</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45967.74587939815</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45967.74587939815</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45967.74587939815</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45967.74587939815</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45967.74587939815</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45967.74587939815</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45967.74587939815</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45967.74587939815</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4"/>
  <sheetViews>
    <sheetView tabSelected="1"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39122</v>
      </c>
      <c r="B2" s="61" t="str">
        <f>IFERROR(VLOOKUP(D2,DB!A:K,11,0),"")</f>
        <v>R6</v>
      </c>
      <c r="C2" s="61">
        <v>1</v>
      </c>
      <c r="D2" s="61" t="s">
        <v>33863</v>
      </c>
      <c r="E2" s="61" t="s">
        <v>39024</v>
      </c>
      <c r="F2" s="148">
        <v>45967.660925925928</v>
      </c>
      <c r="G2" s="149">
        <f ca="1">IFERROR(NOW()-F2,"-")</f>
        <v>8.49532407373772E-2</v>
      </c>
      <c r="H2" s="150">
        <v>45967.652800925927</v>
      </c>
      <c r="I2" s="86" t="str">
        <f>IFERROR(VLOOKUP(D2,DB!A:F,6,0),"")</f>
        <v>SCECO</v>
      </c>
      <c r="J2" s="61" t="str">
        <f>IFERROR(VLOOKUP(D2,DB!A:G,7,0),"")</f>
        <v>Dead</v>
      </c>
      <c r="K2" s="151" t="s">
        <v>39123</v>
      </c>
      <c r="L2" s="152" t="str">
        <f>IFERROR(VLOOKUP(D2,DB!A:I,9,0),"")</f>
        <v>Latis</v>
      </c>
    </row>
    <row r="3" spans="1:12" ht="31.5" customHeight="1">
      <c r="A3" s="86"/>
      <c r="B3" s="61" t="str">
        <f>IFERROR(VLOOKUP(D3,DB!A:K,11,0),"")</f>
        <v/>
      </c>
      <c r="C3" s="61"/>
      <c r="D3" s="61"/>
      <c r="E3" s="61"/>
      <c r="F3" s="148"/>
      <c r="G3" s="149">
        <f ca="1">IFERROR(NOW()-F3,"-")</f>
        <v>45967.745879166665</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45967.745879166665</v>
      </c>
      <c r="H4" s="150" t="s">
        <v>39107</v>
      </c>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45967.745879166665</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45967.74587939815</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45967.74587939815</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45967.74587939815</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45967.74587939815</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45967.74587939815</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45967.74587939815</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45967.74587939815</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45967.74587939815</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45967.74587939815</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45967.74587939815</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45967.74587939815</v>
      </c>
      <c r="H16" s="150"/>
      <c r="I16" s="86" t="str">
        <f>IFERROR(VLOOKUP(D16,DB!A:F,6,0),"")</f>
        <v/>
      </c>
      <c r="J16" s="61" t="str">
        <f>IFERROR(VLOOKUP(D16,DB!A:G,7,0),"")</f>
        <v/>
      </c>
      <c r="K16" s="151"/>
      <c r="L16" s="152" t="str">
        <f>IFERROR(VLOOKUP(D16,DB!A:I,9,0),"")</f>
        <v/>
      </c>
    </row>
    <row r="17" spans="1:12" ht="31.5" customHeight="1">
      <c r="A17" s="86"/>
      <c r="B17" s="61" t="str">
        <f>IFERROR(VLOOKUP(D17,DB!A:K,11,0),"")</f>
        <v/>
      </c>
      <c r="C17" s="61" t="s">
        <v>39108</v>
      </c>
      <c r="D17" s="61"/>
      <c r="E17" s="61"/>
      <c r="F17" s="148"/>
      <c r="G17" s="149">
        <f ca="1">IFERROR(NOW()-F17,"-")</f>
        <v>45967.74587939815</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45967.74587939815</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45967.74587939815</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45967.74587939815</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45967.74587939815</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45967.74587939815</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45967.74587939815</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45967.74587939815</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45967.74587939815</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45967.74587939815</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45967.74587939815</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45967.74587939815</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45967.74587939815</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45967.74587939815</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45967.74587939815</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45967.74587939815</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45967.74587939815</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45967.74587939815</v>
      </c>
      <c r="H34" s="150"/>
      <c r="I34" s="86" t="str">
        <f>IFERROR(VLOOKUP(D34,DB!A:F,6,0),"")</f>
        <v/>
      </c>
      <c r="J34" s="61" t="str">
        <f>IFERROR(VLOOKUP(D34,DB!A:G,7,0),"")</f>
        <v/>
      </c>
      <c r="K34" s="151"/>
      <c r="L34" s="152" t="str">
        <f>IFERROR(VLOOKUP(D34,DB!A:I,9,0),"")</f>
        <v/>
      </c>
    </row>
  </sheetData>
  <dataValidations count="2">
    <dataValidation allowBlank="1" showInputMessage="1" showErrorMessage="1" sqref="E1" xr:uid="{62B1622A-85BD-4882-B430-9803BC9B7251}"/>
    <dataValidation type="list" allowBlank="1" showInputMessage="1" showErrorMessage="1" sqref="E2:E34"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2025-11-06T14:56:17Z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