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176" documentId="120_S{2AC9BD13-BADA-5192-A53E-5A8FF88502F6}" xr6:coauthVersionLast="47" xr6:coauthVersionMax="47" xr10:uidLastSave="{18F13D58-8306-44AC-AF89-0098CB94431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 i="1" l="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2" i="9"/>
  <c r="G2" i="9"/>
  <c r="I2" i="9"/>
  <c r="J2" i="9"/>
  <c r="L2"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<sst xmlns="http://schemas.openxmlformats.org/spreadsheetml/2006/main" count="181616" uniqueCount="39222">
  <si>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</si>
  <si>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</si>
  <si>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</si>
  <si>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</si>
  <si>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</si>
  <si>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</si>
  <si>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</si>
  <si>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</si>
  <si>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</si>
  <si>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</si>
  <si>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</si>
  <si>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</si>
  <si>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</si>
  <si>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</si>
  <si>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</si>
  <si>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</si>
  <si>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</si>
  <si>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</si>
  <si>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</si>
  <si>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</si>
  <si>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</si>
  <si>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</si>
  <si>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</si>
  <si>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</si>
  <si>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</si>
  <si>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</si>
  <si>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</si>
  <si>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</si>
  <si>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</si>
  <si>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</si>
  <si>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</si>
  <si>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</si>
  <si>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</si>
  <si>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</si>
  <si>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</si>
  <si>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</si>
  <si>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</si>
  <si>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</si>
  <si>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</si>
  <si>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</si>
  <si>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</si>
  <si>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</si>
  <si>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</si>
  <si>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</si>
  <si>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</si>
  <si>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</si>
  <si>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</si>
  <si>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</si>
  <si>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</si>
  <si>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</si>
  <si>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</si>
  <si>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</si>
  <si>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</si>
  <si>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</si>
  <si>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</si>
  <si>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</si>
  <si>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</si>
  <si>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</si>
  <si>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</si>
  <si>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</si>
  <si>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</si>
  <si>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</si>
  <si>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</si>
  <si>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</si>
  <si>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</si>
  <si>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</si>
  <si>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</si>
  <si>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</si>
  <si>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</si>
  <si>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</si>
  <si>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</si>
  <si>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</si>
  <si>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</si>
  <si>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</si>
  <si>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</si>
  <si>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</si>
  <si>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</si>
  <si>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</si>
  <si>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</si>
  <si>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</si>
  <si>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</si>
  <si>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</si>
  <si>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</si>
  <si>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</si>
  <si>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</si>
  <si>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</si>
  <si>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</si>
  <si>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</si>
  <si>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</si>
  <si>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</si>
  <si>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</si>
  <si>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</si>
  <si>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</si>
  <si>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</si>
  <si>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</si>
  <si>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</si>
  <si>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</si>
  <si>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</si>
  <si>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</si>
  <si>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</si>
  <si>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</si>
  <si>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</si>
  <si>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</si>
  <si>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</si>
  <si>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</si>
  <si>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</si>
  <si>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</si>
  <si>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</si>
  <si>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</si>
  <si>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</si>
  <si>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</si>
  <si>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</si>
  <si>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</si>
  <si>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</si>
  <si>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</si>
  <si>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</si>
  <si>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</si>
  <si>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</si>
  <si>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</si>
  <si>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</si>
  <si>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</si>
  <si>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</si>
  <si>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</si>
  <si>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</si>
  <si>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</si>
  <si>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</si>
  <si>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</si>
  <si>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</si>
  <si>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</si>
  <si>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</si>
  <si>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</si>
  <si>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</si>
  <si>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</si>
  <si>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</si>
  <si>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</si>
  <si>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</si>
  <si>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</si>
  <si>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</si>
  <si>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</si>
  <si>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</si>
  <si>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</si>
  <si>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</si>
  <si>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</si>
  <si>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</si>
  <si>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</si>
  <si>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</si>
  <si>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</si>
  <si>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</si>
  <si>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</si>
  <si>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</si>
  <si>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</si>
  <si>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</si>
  <si>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</si>
  <si>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</si>
  <si>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</si>
  <si>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</si>
  <si>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</si>
  <si>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</si>
  <si>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</si>
  <si>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</si>
  <si>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</si>
  <si>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</si>
  <si>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</si>
  <si>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</si>
  <si>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</si>
  <si>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</si>
  <si>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</si>
  <si>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</si>
  <si>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</si>
  <si>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</si>
  <si>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</si>
  <si>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</si>
  <si>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</si>
  <si>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</si>
  <si>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</si>
  <si>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</si>
  <si>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</si>
  <si>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</si>
  <si>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</si>
  <si>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</si>
  <si>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</si>
  <si>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</si>
  <si>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</si>
  <si>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</si>
  <si>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</si>
  <si>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</si>
  <si>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</si>
  <si>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</si>
  <si>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</si>
  <si>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</si>
  <si>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</si>
  <si>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</si>
  <si>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</si>
  <si>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</si>
  <si>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</si>
  <si>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</si>
  <si>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</si>
  <si>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</si>
  <si>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</si>
  <si>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</si>
  <si>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</si>
  <si>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</si>
  <si>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</si>
  <si>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</si>
  <si>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</si>
  <si>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</si>
  <si>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</si>
  <si>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</si>
  <si>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</si>
  <si>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</si>
  <si>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</si>
  <si>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</si>
  <si>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</si>
  <si>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</si>
  <si>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</si>
  <si>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</si>
  <si>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</si>
  <si>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</si>
  <si>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</si>
  <si>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</si>
  <si>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</si>
  <si>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</si>
  <si>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</si>
  <si>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</si>
  <si>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</si>
  <si>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</si>
  <si>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</si>
  <si>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</si>
  <si>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</si>
  <si>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</si>
  <si>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</si>
  <si>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</si>
  <si>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</si>
  <si>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</si>
  <si>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</si>
  <si>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</si>
  <si>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</si>
  <si>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</si>
  <si>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</si>
  <si>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</si>
  <si>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</si>
  <si>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</si>
  <si>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</si>
  <si>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</si>
  <si>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</si>
  <si>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</si>
  <si>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</si>
  <si>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</si>
  <si>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</si>
  <si>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</si>
  <si>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</si>
  <si>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</si>
  <si>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</si>
  <si>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</si>
  <si>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</si>
  <si>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</si>
  <si>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</si>
  <si>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</si>
  <si>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</si>
  <si>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</si>
  <si>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</si>
  <si>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</si>
  <si>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</si>
  <si>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</si>
  <si>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</si>
  <si>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</si>
  <si>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</si>
  <si>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</si>
  <si>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</si>
  <si>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</si>
  <si>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</si>
  <si>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</si>
  <si>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</si>
  <si>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</si>
  <si>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</si>
  <si>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</si>
  <si>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</si>
  <si>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</si>
  <si>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</si>
  <si>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</si>
  <si>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</si>
  <si>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</si>
  <si>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</si>
  <si>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</si>
  <si>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</si>
  <si>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</si>
  <si>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</si>
  <si>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</si>
  <si>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</si>
  <si>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</si>
  <si>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</si>
  <si>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</si>
  <si>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</si>
  <si>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</si>
  <si>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</si>
  <si>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</si>
  <si>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</si>
  <si>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</si>
  <si>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</si>
  <si>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</si>
  <si>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</si>
  <si>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</si>
  <si>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</si>
  <si>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</si>
  <si>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</si>
  <si>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</si>
  <si>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</si>
  <si>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</si>
  <si>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</si>
  <si>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</si>
  <si>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</si>
  <si>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</si>
  <si>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</si>
  <si>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</si>
  <si>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</si>
  <si>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</si>
  <si>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</si>
  <si>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</si>
  <si>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</si>
  <si>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</si>
  <si>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</si>
  <si>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</si>
  <si>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</si>
  <si>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</si>
  <si>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</si>
  <si>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</si>
  <si>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</si>
  <si>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</si>
  <si>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</si>
  <si>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</si>
  <si>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</si>
  <si>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</si>
  <si>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</si>
  <si>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</si>
  <si>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</si>
  <si>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</si>
  <si>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</si>
  <si>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</si>
  <si>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</si>
  <si>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</si>
  <si>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</si>
  <si>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</si>
  <si>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</si>
  <si>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</si>
  <si>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</si>
  <si>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</si>
  <si>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</si>
  <si>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</si>
  <si>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</si>
  <si>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</si>
  <si>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</si>
  <si>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</si>
  <si>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</si>
  <si>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</si>
  <si>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</si>
  <si>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</si>
  <si>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</si>
  <si>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</si>
  <si>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</si>
  <si>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</si>
  <si>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</si>
  <si>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</si>
  <si>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</si>
  <si>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</si>
  <si>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</si>
  <si>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</si>
  <si>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</si>
  <si>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</si>
  <si>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</si>
  <si>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</si>
  <si>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</si>
  <si>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</si>
  <si>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</si>
  <si>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</si>
  <si>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</si>
  <si>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</si>
  <si>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</si>
  <si>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</si>
  <si>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</si>
  <si>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</si>
  <si>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</si>
  <si>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</si>
  <si>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</si>
  <si>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</si>
  <si>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</si>
  <si>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</si>
  <si>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</si>
  <si>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</si>
  <si>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</si>
  <si>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</si>
  <si>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</si>
  <si>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</si>
  <si>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</si>
  <si>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</si>
  <si>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</si>
  <si>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</si>
  <si>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</si>
  <si>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</si>
  <si>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</si>
  <si>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</si>
  <si>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</si>
  <si>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</si>
  <si>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</si>
  <si>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</si>
  <si>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</si>
  <si>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</si>
  <si>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</si>
  <si>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</si>
  <si>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</si>
  <si>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</si>
  <si>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</si>
  <si>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</si>
  <si>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</si>
  <si>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</si>
  <si>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</si>
  <si>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</si>
  <si>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</si>
  <si>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</si>
  <si>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</si>
  <si>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</si>
  <si>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</si>
  <si>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</si>
  <si>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</si>
  <si>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</si>
  <si>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</si>
  <si>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</si>
  <si>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</si>
  <si>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</si>
  <si>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</si>
  <si>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</si>
  <si>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</si>
  <si>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</si>
  <si>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</si>
  <si>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</si>
  <si>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</si>
  <si>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</si>
  <si>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</si>
  <si>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</si>
  <si>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</si>
  <si>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</si>
  <si>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</si>
  <si>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</si>
  <si>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</si>
  <si>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</si>
  <si>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</si>
  <si>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</si>
  <si>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</si>
  <si>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</si>
  <si>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</si>
  <si>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</si>
  <si>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</si>
  <si>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</si>
  <si>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</si>
  <si>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</si>
  <si>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</si>
  <si>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</si>
  <si>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</si>
  <si>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</si>
  <si>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</si>
  <si>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</si>
  <si>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</si>
  <si>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</si>
  <si>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</si>
  <si>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</si>
  <si>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</si>
  <si>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</si>
  <si>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</si>
  <si>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</si>
  <si>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</si>
  <si>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</si>
  <si>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</si>
  <si>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</si>
  <si>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</si>
  <si>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</si>
  <si>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</si>
  <si>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</si>
  <si>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</si>
  <si>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</si>
  <si>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</si>
  <si>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</si>
  <si>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</si>
  <si>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</si>
  <si>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</si>
  <si>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</si>
  <si>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</si>
  <si>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</si>
  <si>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</si>
  <si>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</si>
  <si>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</si>
  <si>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</si>
  <si>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</si>
  <si>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</si>
  <si>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</si>
  <si>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</si>
  <si>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</si>
  <si>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</si>
  <si>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</si>
  <si>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</si>
  <si>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</si>
  <si>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</si>
  <si>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</si>
  <si>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</si>
  <si>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</si>
  <si>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</si>
  <si>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</si>
  <si>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</si>
  <si>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</si>
  <si>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</si>
  <si>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</si>
  <si>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</si>
  <si>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</si>
  <si>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</si>
  <si>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</si>
  <si>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</si>
  <si>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</si>
  <si>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</si>
  <si>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</si>
  <si>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</si>
  <si>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</si>
  <si>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</si>
  <si>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</si>
  <si>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</si>
  <si>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</si>
  <si>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</si>
  <si>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</si>
  <si>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</si>
  <si>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</si>
  <si>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</si>
  <si>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</si>
  <si>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</si>
  <si>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</si>
  <si>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</si>
  <si>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</si>
  <si>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</si>
  <si>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</si>
  <si>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</si>
  <si>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</si>
  <si>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</si>
  <si>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</si>
  <si>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</si>
  <si>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</si>
  <si>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</si>
  <si>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</si>
  <si>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</si>
  <si>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</si>
  <si>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</si>
  <si>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</si>
  <si>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</si>
  <si>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</si>
  <si>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</si>
  <si>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</si>
  <si>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</si>
  <si>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</si>
  <si>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</si>
  <si>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</si>
  <si>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</si>
  <si>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</si>
  <si>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</si>
  <si>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</si>
  <si>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</si>
  <si>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</si>
  <si>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</si>
  <si>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</si>
  <si>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</si>
  <si>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</si>
  <si>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</si>
  <si>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</si>
  <si>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</si>
  <si>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</si>
  <si>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</si>
  <si>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</si>
  <si>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</si>
  <si>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</si>
  <si>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</si>
  <si>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</si>
  <si>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</si>
  <si>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</si>
  <si>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</si>
  <si>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</si>
  <si>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</si>
  <si>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</si>
  <si>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</si>
  <si>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</si>
  <si>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</si>
  <si>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</si>
  <si>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</si>
  <si>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</si>
  <si>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</si>
  <si>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</si>
  <si>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</si>
  <si>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</si>
  <si>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</si>
  <si>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</si>
  <si>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</si>
  <si>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</si>
  <si>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</si>
  <si>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</si>
  <si>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</si>
  <si>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</si>
  <si>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</si>
  <si>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</si>
  <si>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</si>
  <si>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</si>
  <si>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</si>
  <si>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</si>
  <si>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</si>
  <si>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</si>
  <si>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</si>
  <si>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</si>
  <si>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</si>
  <si>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</si>
  <si>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</si>
  <si>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</si>
  <si>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</si>
  <si>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</si>
  <si>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</si>
  <si>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</si>
  <si>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</si>
  <si>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</si>
  <si>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</si>
  <si>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</si>
  <si>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</si>
  <si>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</si>
  <si>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</si>
  <si>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</si>
  <si>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</si>
  <si>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</si>
  <si>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</si>
  <si>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</si>
  <si>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</si>
  <si>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</si>
  <si>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</si>
  <si>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</si>
  <si>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</si>
  <si>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</si>
  <si>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</si>
  <si>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</si>
  <si>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</si>
  <si>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</si>
  <si>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</si>
  <si>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</si>
  <si>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</si>
  <si>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</si>
  <si>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</si>
  <si>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</si>
  <si>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</si>
  <si>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</si>
  <si>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</si>
  <si>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</si>
  <si>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</si>
  <si>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</si>
  <si>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</si>
  <si>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</si>
  <si>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</si>
  <si>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</si>
  <si>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</si>
  <si>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</si>
  <si>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</si>
  <si>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</si>
  <si>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</si>
  <si>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</si>
  <si>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</si>
  <si>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</si>
  <si>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</si>
  <si>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</si>
  <si>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</si>
  <si>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</si>
  <si>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</si>
  <si>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</si>
  <si>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</si>
  <si>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</si>
  <si>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</si>
  <si>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</si>
  <si>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</si>
  <si>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</si>
  <si>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</si>
  <si>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</si>
  <si>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</si>
  <si>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</si>
  <si>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</si>
  <si>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</si>
  <si>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</si>
  <si>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</si>
  <si>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</si>
  <si>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</si>
  <si>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</si>
  <si>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</si>
  <si>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</si>
  <si>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</si>
  <si>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</si>
  <si>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</si>
  <si>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</si>
  <si>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</si>
  <si>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</si>
  <si>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</si>
  <si>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</si>
  <si>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</si>
  <si>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</si>
  <si>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</si>
  <si>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</si>
  <si>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</si>
  <si>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</si>
  <si>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</si>
  <si>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</si>
  <si>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</si>
  <si>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</si>
  <si>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</si>
  <si>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</si>
  <si>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</si>
  <si>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</si>
  <si>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</si>
  <si>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</si>
  <si>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</si>
  <si>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</si>
  <si>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</si>
  <si>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</si>
  <si>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</si>
  <si>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</si>
  <si>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</si>
  <si>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</si>
  <si>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</si>
  <si>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</si>
  <si>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</si>
  <si>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</si>
  <si>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</si>
  <si>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</si>
  <si>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</si>
  <si>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</si>
  <si>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</si>
  <si>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</si>
  <si>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</si>
  <si>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</si>
  <si>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</si>
  <si>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</si>
  <si>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</si>
  <si>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</si>
  <si>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</si>
  <si>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</si>
  <si>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</si>
  <si>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</si>
  <si>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</si>
  <si>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</si>
  <si>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</si>
  <si>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</si>
  <si>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</si>
  <si>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</si>
  <si>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</si>
  <si>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</si>
  <si>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</si>
  <si>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</si>
  <si>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</si>
  <si>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</si>
  <si>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</si>
  <si>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</si>
  <si>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</si>
  <si>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</si>
  <si>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</si>
  <si>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</si>
  <si>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</si>
  <si>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</si>
  <si>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</si>
  <si>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</si>
  <si>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</si>
  <si>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</si>
  <si>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</si>
  <si>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</si>
  <si>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</si>
  <si>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</si>
  <si>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</si>
  <si>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</si>
  <si>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</si>
  <si>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</si>
  <si>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</si>
  <si>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</si>
  <si>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</si>
  <si>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</si>
  <si>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</si>
  <si>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</si>
  <si>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</si>
  <si>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</si>
  <si>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</si>
  <si>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</si>
  <si>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</si>
  <si>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</si>
  <si>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</si>
  <si>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</si>
  <si>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</si>
  <si>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</si>
  <si>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</si>
  <si>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</si>
  <si>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</si>
  <si>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</si>
  <si>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</si>
  <si>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</si>
  <si>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</si>
  <si>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</si>
  <si>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</si>
  <si>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</si>
  <si>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</si>
  <si>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</si>
  <si>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</si>
  <si>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</si>
  <si>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</si>
  <si>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</si>
  <si>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</si>
  <si>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</si>
  <si>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</si>
  <si>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</si>
  <si>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</si>
  <si>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</si>
  <si>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</si>
  <si>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</si>
  <si>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</si>
  <si>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</si>
  <si>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</si>
  <si>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</si>
  <si>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</si>
  <si>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</si>
  <si>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</si>
  <si>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</si>
  <si>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</si>
  <si>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</si>
  <si>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</si>
  <si>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</si>
  <si>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</si>
  <si>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</si>
  <si>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</si>
  <si>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</si>
  <si>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</si>
  <si>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</si>
  <si>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</si>
  <si>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</si>
  <si>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</si>
  <si>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</si>
  <si>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</si>
  <si>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</si>
  <si>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</si>
  <si>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</si>
  <si>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</si>
  <si>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</si>
  <si>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</si>
  <si>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</si>
  <si>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</si>
  <si>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</si>
  <si>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</si>
  <si>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</si>
  <si>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</si>
  <si>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</si>
  <si>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</si>
  <si>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</si>
  <si>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</si>
  <si>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</si>
  <si>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</si>
  <si>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</si>
  <si>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</si>
  <si>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</si>
  <si>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</si>
  <si>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</si>
  <si>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</si>
  <si>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</si>
  <si>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</si>
  <si>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</si>
  <si>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</si>
  <si>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</si>
  <si>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</si>
  <si>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</si>
  <si>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</si>
  <si>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</si>
  <si>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</si>
  <si>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</si>
  <si>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</si>
  <si>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</si>
  <si>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</si>
  <si>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</si>
  <si>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</si>
  <si>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</si>
  <si>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</si>
  <si>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</si>
  <si>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</si>
  <si>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</si>
  <si>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</si>
  <si>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</si>
  <si>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</si>
  <si>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</si>
  <si>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</si>
  <si>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</si>
  <si>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</si>
  <si>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</si>
  <si>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</si>
  <si>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</si>
  <si>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</si>
  <si>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</si>
  <si>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</si>
  <si>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</si>
  <si>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</si>
  <si>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</si>
  <si>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</si>
  <si>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</si>
  <si>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</si>
  <si>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</si>
  <si>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</si>
  <si>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</si>
  <si>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</si>
  <si>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</si>
  <si>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</si>
  <si>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</si>
  <si>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</si>
  <si>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</si>
  <si>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</si>
  <si>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</si>
  <si>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</si>
  <si>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</si>
  <si>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</si>
  <si>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</si>
  <si>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</si>
  <si>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</si>
  <si>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</si>
  <si>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</si>
  <si>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</si>
  <si>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</si>
  <si>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</si>
  <si>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</si>
  <si>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</si>
  <si>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</si>
  <si>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</si>
  <si>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</si>
  <si>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</si>
  <si>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</si>
  <si>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</si>
  <si>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</si>
  <si>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</si>
  <si>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</si>
  <si>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</si>
  <si>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</si>
  <si>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</si>
  <si>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</si>
  <si>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</si>
  <si>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</si>
  <si>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</si>
  <si>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</si>
  <si>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</si>
  <si>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</si>
  <si>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</si>
  <si>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</si>
  <si>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</si>
  <si>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</si>
  <si>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</si>
  <si>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</si>
  <si>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</si>
  <si>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</si>
  <si>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</si>
  <si>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</si>
  <si>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</si>
  <si>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</si>
  <si>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</si>
  <si>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</si>
  <si>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</si>
  <si>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</si>
  <si>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</si>
  <si>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</si>
  <si>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</si>
  <si>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</si>
  <si>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</si>
  <si>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</si>
  <si>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</si>
  <si>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</si>
  <si>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</si>
  <si>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</si>
  <si>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</si>
  <si>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</si>
  <si>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</si>
  <si>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</si>
  <si>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</si>
  <si>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</si>
  <si>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</si>
  <si>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</si>
  <si>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</si>
  <si>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</si>
  <si>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</si>
  <si>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</si>
  <si>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</si>
  <si>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</si>
  <si>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</si>
  <si>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</si>
  <si>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</si>
  <si>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</si>
  <si>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</si>
  <si>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</si>
  <si>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</si>
  <si>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</si>
  <si>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</si>
  <si>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</si>
  <si>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</si>
  <si>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</si>
  <si>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</si>
  <si>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</si>
  <si>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</si>
  <si>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</si>
  <si>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</si>
  <si>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</si>
  <si>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</si>
  <si>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</si>
  <si>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</si>
  <si>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</si>
  <si>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</si>
  <si>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</si>
  <si>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</si>
  <si>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</si>
  <si>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</si>
  <si>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</si>
  <si>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</si>
  <si>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</si>
  <si>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</si>
  <si>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</si>
  <si>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</si>
  <si>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</si>
  <si>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</si>
  <si>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</si>
  <si>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</si>
  <si>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</si>
  <si>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</si>
  <si>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</si>
  <si>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</si>
  <si>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</si>
  <si>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</si>
  <si>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</si>
  <si>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</si>
  <si>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</si>
  <si>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</si>
  <si>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</si>
  <si>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</si>
  <si>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</si>
  <si>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</si>
  <si>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</si>
  <si>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</si>
  <si>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</si>
  <si>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</si>
  <si>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</si>
  <si>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</si>
  <si>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</si>
  <si>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</si>
  <si>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</si>
  <si>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</si>
  <si>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</si>
  <si>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</si>
  <si>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</si>
  <si>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</si>
  <si>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</si>
  <si>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</si>
  <si>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</si>
  <si>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</si>
  <si>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</si>
  <si>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</si>
  <si>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</si>
  <si>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</si>
  <si>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</si>
  <si>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</si>
  <si>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</si>
  <si>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</si>
  <si>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</si>
  <si>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</si>
  <si>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</si>
  <si>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</si>
  <si>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</si>
  <si>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</si>
  <si>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</si>
  <si>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</si>
  <si>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</si>
  <si>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</si>
  <si>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</si>
  <si>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</si>
  <si>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</si>
  <si>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</si>
  <si>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</si>
  <si>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</si>
  <si>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</si>
  <si>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</si>
  <si>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</si>
  <si>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</si>
  <si>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</si>
  <si>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</si>
  <si>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</si>
  <si>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</si>
  <si>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</si>
  <si>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</si>
  <si>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</si>
  <si>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</si>
  <si>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</si>
  <si>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</si>
  <si>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</si>
  <si>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</si>
  <si>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</si>
  <si>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</si>
  <si>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</si>
  <si>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</si>
  <si>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</si>
  <si>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</si>
  <si>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</si>
  <si>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</si>
  <si>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</si>
  <si>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</si>
  <si>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</si>
  <si>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</si>
  <si>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</si>
  <si>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</si>
  <si>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</si>
  <si>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</si>
  <si>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</si>
  <si>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</si>
  <si>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</si>
  <si>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</si>
  <si>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</si>
  <si>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</si>
  <si>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</si>
  <si>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</si>
  <si>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</si>
  <si>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</si>
  <si>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</si>
  <si>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</si>
  <si>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</si>
  <si>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</si>
  <si>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</si>
  <si>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</si>
  <si>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</si>
  <si>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</si>
  <si>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</si>
  <si>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</si>
  <si>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</si>
  <si>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</si>
  <si>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</si>
  <si>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</si>
  <si>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</si>
  <si>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</si>
  <si>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</si>
  <si>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</si>
  <si>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</si>
  <si>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</si>
  <si>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</si>
  <si>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</si>
  <si>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</si>
  <si>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</si>
  <si>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</si>
  <si>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</si>
  <si>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</si>
  <si>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</si>
  <si>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</si>
  <si>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</si>
  <si>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</si>
  <si>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</si>
  <si>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</si>
  <si>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</si>
  <si>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</si>
  <si>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</si>
  <si>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</si>
  <si>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</si>
  <si>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</si>
  <si>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</si>
  <si>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</si>
  <si>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</si>
  <si>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</si>
  <si>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</si>
  <si>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</si>
  <si>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</si>
  <si>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</si>
  <si>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</si>
  <si>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</si>
  <si>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</si>
  <si>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</si>
  <si>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</si>
  <si>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</si>
  <si>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</si>
  <si>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</si>
  <si>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</si>
  <si>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</si>
  <si>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</si>
  <si>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</si>
  <si>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</si>
  <si>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</si>
  <si>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</si>
  <si>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</si>
  <si>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</si>
  <si>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</si>
  <si>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</si>
  <si>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</si>
  <si>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</si>
  <si>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</si>
  <si>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</si>
  <si>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</si>
  <si>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</si>
  <si>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</si>
  <si>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</si>
  <si>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</si>
  <si>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</si>
  <si>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</si>
  <si>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</si>
  <si>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</si>
  <si>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</si>
  <si>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</si>
  <si>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</si>
  <si>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</si>
  <si>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</si>
  <si>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</si>
  <si>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</si>
  <si>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</si>
  <si>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</si>
  <si>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</si>
  <si>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</si>
  <si>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</si>
  <si>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</si>
  <si>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</si>
  <si>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</si>
  <si>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</si>
  <si>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</si>
  <si>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</si>
  <si>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</si>
  <si>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</si>
  <si>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</si>
  <si>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</si>
  <si>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</si>
  <si>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</si>
  <si>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</si>
  <si>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</si>
  <si>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</si>
  <si>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</si>
  <si>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</si>
  <si>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</si>
  <si>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</si>
  <si>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</si>
  <si>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</si>
  <si>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</si>
  <si>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</si>
  <si>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</si>
  <si>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</si>
  <si>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</si>
  <si>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</si>
  <si>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</si>
  <si>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</si>
  <si>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</si>
  <si>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</si>
  <si>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</si>
  <si>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</si>
  <si>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</si>
  <si>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</si>
  <si>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</si>
  <si>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</si>
  <si>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</si>
  <si>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</si>
  <si>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</si>
  <si>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</si>
  <si>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</si>
  <si>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</si>
  <si>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</si>
  <si>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</si>
  <si>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</si>
  <si>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</si>
  <si>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</si>
  <si>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</si>
  <si>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</si>
  <si>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</si>
  <si>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</si>
  <si>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</si>
  <si>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</si>
  <si>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</si>
  <si>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</si>
  <si>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</si>
  <si>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</si>
  <si>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</si>
  <si>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</si>
  <si>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</si>
  <si>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</si>
  <si>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</si>
  <si>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</si>
  <si>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</si>
  <si>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</si>
  <si>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</si>
  <si>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</si>
  <si>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</si>
  <si>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</si>
  <si>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</si>
  <si>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</si>
  <si>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</si>
  <si>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</si>
  <si>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</si>
  <si>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</si>
  <si>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</si>
  <si>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</si>
  <si>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</si>
  <si>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</si>
  <si>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</si>
  <si>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</si>
  <si>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</si>
  <si>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</si>
  <si>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</si>
  <si>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</si>
  <si>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</si>
  <si>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</si>
  <si>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</si>
  <si>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</si>
  <si>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</si>
  <si>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</si>
  <si>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</si>
  <si>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</si>
  <si>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</si>
  <si>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</si>
  <si>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</si>
  <si>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</si>
  <si>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</si>
  <si>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</si>
  <si>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</si>
  <si>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</si>
  <si>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</si>
  <si>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</si>
  <si>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</si>
  <si>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</si>
  <si>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</si>
  <si>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</si>
  <si>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</si>
  <si>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</si>
  <si>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</si>
  <si>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</si>
  <si>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</si>
  <si>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</si>
  <si>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</si>
  <si>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</si>
  <si>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</si>
  <si>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</si>
  <si>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</si>
  <si>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</si>
  <si>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</si>
  <si>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</si>
  <si>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</si>
  <si>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</si>
  <si>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</si>
  <si>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</si>
  <si>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</si>
  <si>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</si>
  <si>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</si>
  <si>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</si>
  <si>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</si>
  <si>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</si>
  <si>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</si>
  <si>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</si>
  <si>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</si>
  <si>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</si>
  <si>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</si>
  <si>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</si>
  <si>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</si>
  <si>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</si>
  <si>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</si>
  <si>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</si>
  <si>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</si>
  <si>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</si>
  <si>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</si>
  <si>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</si>
  <si>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</si>
  <si>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</si>
  <si>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</si>
  <si>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</si>
  <si>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</si>
  <si>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</si>
  <si>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</si>
  <si>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</si>
  <si>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</si>
  <si>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</si>
  <si>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</si>
  <si>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</si>
  <si>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</si>
  <si>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</si>
  <si>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</si>
  <si>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</si>
  <si>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</si>
  <si>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</si>
  <si>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</si>
  <si>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</si>
  <si>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</si>
  <si>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</si>
  <si>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</si>
  <si>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</si>
  <si>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</si>
  <si>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</si>
  <si>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</si>
  <si>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</si>
  <si>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</si>
  <si>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</si>
  <si>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</si>
  <si>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</si>
  <si>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</si>
  <si>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</si>
  <si>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</si>
  <si>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</si>
  <si>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</si>
  <si>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</si>
  <si>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</si>
  <si>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</si>
  <si>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</si>
  <si>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</si>
  <si>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</si>
  <si>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</si>
  <si>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</si>
  <si>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</si>
  <si>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</si>
  <si>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</si>
  <si>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</si>
  <si>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</si>
  <si>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</si>
  <si>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</si>
  <si>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</si>
  <si>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</si>
  <si>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</si>
  <si>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</si>
  <si>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</si>
  <si>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</si>
  <si>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</si>
  <si>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</si>
  <si>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</si>
  <si>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</si>
  <si>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</si>
  <si>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</si>
  <si>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</si>
  <si>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</si>
  <si>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</si>
  <si>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</si>
  <si>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</si>
  <si>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</si>
  <si>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</si>
  <si>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</si>
  <si>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</si>
  <si>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</si>
  <si>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</si>
  <si>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</si>
  <si>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</si>
  <si>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</si>
  <si>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</si>
  <si>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</si>
  <si>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</si>
  <si>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</si>
  <si>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</si>
  <si>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</si>
  <si>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</si>
  <si>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</si>
  <si>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</si>
  <si>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</si>
  <si>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</si>
  <si>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</si>
  <si>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</si>
  <si>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</si>
  <si>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</si>
  <si>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</si>
  <si>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</si>
  <si>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</si>
  <si>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</si>
  <si>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</si>
  <si>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</si>
  <si>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</si>
  <si>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</si>
  <si>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</si>
  <si>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</si>
  <si>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</si>
  <si>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</si>
  <si>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</si>
  <si>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</si>
  <si>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</si>
  <si>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</si>
  <si>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</si>
  <si>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</si>
  <si>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</si>
  <si>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</si>
  <si>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</si>
  <si>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</si>
  <si>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</si>
  <si>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</si>
  <si>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</si>
  <si>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</si>
  <si>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</si>
  <si>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</si>
  <si>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</si>
  <si>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</si>
  <si>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</si>
  <si>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</si>
  <si>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</si>
  <si>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</si>
  <si>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</si>
  <si>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</si>
  <si>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</si>
  <si>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</si>
  <si>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</si>
  <si>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</si>
  <si>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</si>
  <si>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</si>
  <si>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</si>
  <si>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</si>
  <si>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</si>
  <si>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</si>
  <si>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</si>
  <si>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</si>
  <si>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</si>
  <si>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</si>
  <si>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</si>
  <si>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</si>
  <si>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</si>
  <si>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</si>
  <si>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</si>
  <si>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</si>
  <si>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</si>
  <si>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</si>
  <si>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</si>
  <si>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</si>
  <si>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</si>
  <si>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</si>
  <si>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</si>
  <si>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</si>
  <si>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</si>
  <si>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</si>
  <si>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</si>
  <si>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</si>
  <si>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</si>
  <si>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</si>
  <si>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</si>
  <si>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</si>
  <si>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</si>
  <si>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</si>
  <si>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</si>
  <si>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</si>
  <si>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</si>
  <si>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</si>
  <si>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</si>
  <si>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</si>
  <si>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</si>
  <si>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</si>
  <si>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</si>
  <si>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</si>
  <si>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</si>
  <si>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</si>
  <si>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</si>
  <si>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</si>
  <si>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</si>
  <si>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</si>
  <si>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</si>
  <si>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</si>
  <si>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</si>
  <si>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</si>
  <si>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</si>
  <si>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</si>
  <si>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</si>
  <si>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</si>
  <si>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</si>
  <si>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</si>
  <si>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</si>
  <si>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</si>
  <si>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</si>
  <si>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</si>
  <si>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</si>
  <si>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</si>
  <si>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</si>
  <si>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</si>
  <si>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</si>
  <si>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</si>
  <si>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</si>
  <si>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</si>
  <si>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</si>
  <si>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</si>
  <si>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</si>
  <si>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</si>
  <si>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</si>
  <si>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</si>
  <si>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</si>
  <si>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</si>
  <si>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</si>
  <si>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</si>
  <si>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</si>
  <si>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</si>
  <si>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</si>
  <si>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</si>
  <si>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</si>
  <si>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</si>
  <si>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</si>
  <si>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</si>
  <si>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</si>
  <si>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</si>
  <si>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</si>
  <si>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</si>
  <si>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</si>
  <si>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</si>
  <si>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</si>
  <si>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</si>
  <si>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</si>
  <si>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</si>
  <si>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</si>
  <si>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</si>
  <si>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</si>
  <si>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</si>
  <si>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</si>
  <si>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</si>
  <si>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</si>
  <si>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</si>
  <si>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</si>
  <si>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</si>
  <si>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</si>
  <si>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</si>
  <si>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</si>
  <si>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</si>
  <si>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</si>
  <si>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</si>
  <si>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</si>
  <si>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</si>
  <si>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</si>
  <si>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</si>
  <si>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</si>
  <si>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</si>
  <si>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</si>
  <si>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</si>
  <si>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</si>
  <si>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</si>
  <si>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</si>
  <si>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</si>
  <si>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</si>
  <si>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</si>
  <si>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</si>
  <si>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</si>
  <si>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</si>
  <si>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</si>
  <si>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</si>
  <si>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</si>
  <si>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</si>
  <si>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</si>
  <si>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</si>
  <si>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</si>
  <si>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</si>
  <si>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</si>
  <si>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</si>
  <si>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</si>
  <si>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</si>
  <si>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</si>
  <si>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</si>
  <si>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</si>
  <si>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</si>
  <si>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</si>
  <si>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</si>
  <si>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</si>
  <si>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</si>
  <si>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</si>
  <si>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</si>
  <si>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</si>
  <si>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</si>
  <si>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</si>
  <si>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</si>
  <si>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</si>
  <si>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</si>
  <si>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</si>
  <si>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</si>
  <si>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</si>
  <si>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</si>
  <si>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</si>
  <si>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</si>
  <si>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</si>
  <si>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</si>
  <si>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</si>
  <si>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</si>
  <si>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</si>
  <si>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</si>
  <si>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</si>
  <si>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</si>
  <si>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</si>
  <si>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</si>
  <si>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</si>
  <si>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</si>
  <si>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</si>
  <si>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</si>
  <si>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</si>
  <si>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</si>
  <si>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</si>
  <si>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</si>
  <si>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</si>
  <si>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</si>
  <si>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</si>
  <si>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</si>
  <si>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</si>
  <si>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</si>
  <si>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</si>
  <si>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</si>
  <si>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</si>
  <si>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</si>
  <si>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</si>
  <si>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</si>
  <si>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</si>
  <si>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</si>
  <si>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</si>
  <si>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</si>
  <si>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</si>
  <si>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</si>
  <si>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</si>
  <si>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</si>
  <si>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</si>
  <si>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</si>
  <si>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</si>
  <si>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</si>
  <si>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</si>
  <si>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</si>
  <si>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</si>
  <si>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</si>
  <si>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</si>
  <si>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</si>
  <si>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</si>
  <si>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</si>
  <si>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</si>
  <si>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</si>
  <si>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</si>
  <si>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</si>
  <si>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</si>
  <si>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</si>
  <si>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</si>
  <si>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</si>
  <si>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</si>
  <si>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</si>
  <si>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</si>
  <si>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</si>
  <si>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</si>
  <si>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</si>
  <si>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</si>
  <si>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</si>
  <si>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</si>
  <si>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</si>
  <si>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</si>
  <si>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</si>
  <si>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</si>
  <si>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</si>
  <si>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</si>
  <si>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</si>
  <si>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</si>
  <si>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</si>
  <si>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</si>
  <si>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</si>
  <si>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</si>
  <si>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</si>
  <si>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</si>
  <si>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</si>
  <si>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</si>
  <si>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</si>
  <si>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</si>
  <si>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</si>
  <si>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</si>
  <si>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</si>
  <si>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</si>
  <si>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</si>
  <si>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</si>
  <si>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</si>
  <si>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</si>
  <si>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</si>
  <si>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</si>
  <si>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</si>
  <si>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</si>
  <si>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</si>
  <si>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</si>
  <si>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</si>
  <si>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</si>
  <si>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</si>
  <si>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</si>
  <si>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</si>
  <si>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</si>
  <si>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</si>
  <si>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</si>
  <si>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</si>
  <si>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</si>
  <si>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</si>
  <si>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</si>
  <si>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</si>
  <si>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</si>
  <si>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</si>
  <si>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</si>
  <si>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</si>
  <si>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</si>
  <si>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</si>
  <si>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</si>
  <si>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</si>
  <si>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</si>
  <si>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</si>
  <si>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</si>
  <si>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</si>
  <si>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</si>
  <si>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</si>
  <si>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</si>
  <si>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</si>
  <si>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</si>
  <si>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</si>
  <si>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</si>
  <si>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</si>
  <si>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</si>
  <si>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</si>
  <si>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</si>
  <si>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</si>
  <si>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</si>
  <si>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</si>
  <si>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</si>
  <si>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</si>
  <si>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</si>
  <si>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</si>
  <si>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</si>
  <si>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</si>
  <si>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</si>
  <si>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</si>
  <si>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</si>
  <si>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</si>
  <si>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</si>
  <si>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</si>
  <si>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</si>
  <si>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</si>
  <si>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</si>
  <si>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</si>
  <si>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</si>
  <si>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</si>
  <si>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</si>
  <si>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</si>
  <si>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</si>
  <si>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</si>
  <si>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</si>
  <si>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</si>
  <si>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</si>
  <si>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</si>
  <si>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</si>
  <si>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</si>
  <si>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</si>
  <si>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</si>
  <si>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</si>
  <si>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</si>
  <si>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</si>
  <si>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</si>
  <si>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</si>
  <si>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</si>
  <si>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</si>
  <si>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</si>
  <si>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</si>
  <si>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</si>
  <si>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</si>
  <si>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</si>
  <si>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</si>
  <si>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</si>
  <si>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</si>
  <si>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</si>
  <si>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</si>
  <si>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</si>
  <si>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</si>
  <si>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</si>
  <si>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</si>
  <si>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</si>
  <si>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</si>
  <si>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</si>
  <si>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</si>
  <si>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</si>
  <si>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</si>
  <si>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</si>
  <si>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</si>
  <si>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</si>
  <si>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</si>
  <si>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</si>
  <si>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</si>
  <si>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</si>
  <si>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</si>
  <si>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</si>
  <si>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</si>
  <si>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</si>
  <si>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</si>
  <si>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</si>
  <si>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</si>
  <si>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</si>
  <si>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</si>
  <si>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</si>
  <si>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</si>
  <si>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</si>
  <si>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</si>
  <si>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</si>
  <si>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</si>
  <si>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</si>
  <si>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</si>
  <si>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</si>
  <si>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</si>
  <si>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</si>
  <si>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</si>
  <si>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</si>
  <si>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</si>
  <si>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</si>
  <si>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</si>
  <si>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</si>
  <si>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</si>
  <si>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</si>
  <si>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</si>
  <si>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</si>
  <si>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</si>
  <si>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</si>
  <si>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</si>
  <si>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</si>
  <si>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</si>
  <si>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</si>
  <si>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</si>
  <si>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</si>
  <si>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</si>
  <si>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</si>
  <si>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</si>
  <si>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</si>
  <si>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</si>
  <si>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</si>
  <si>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</si>
  <si>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</si>
  <si>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</si>
  <si>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</si>
  <si>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</si>
  <si>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</si>
  <si>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</si>
  <si>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</si>
  <si>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</si>
  <si>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</si>
  <si>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</si>
  <si>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</si>
  <si>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</si>
  <si>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</si>
  <si>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</si>
  <si>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</si>
  <si>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</si>
  <si>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</si>
  <si>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</si>
  <si>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</si>
  <si>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</si>
  <si>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</si>
  <si>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</si>
  <si>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</si>
  <si>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</si>
  <si>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</si>
  <si>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</si>
  <si>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</si>
  <si>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</si>
  <si>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</si>
  <si>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</si>
  <si>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</si>
  <si>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</si>
  <si>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</si>
  <si>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</si>
  <si>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</si>
  <si>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</si>
  <si>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</si>
  <si>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</si>
  <si>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</si>
  <si>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</si>
  <si>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</si>
  <si>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</si>
  <si>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</si>
  <si>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</si>
  <si>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</si>
  <si>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</si>
  <si>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</si>
  <si>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</si>
  <si>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</si>
  <si>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</si>
  <si>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</si>
  <si>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</si>
  <si>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</si>
  <si>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</si>
  <si>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</si>
  <si>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</si>
  <si>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</si>
  <si>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</si>
  <si>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</si>
  <si>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</si>
  <si>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</si>
  <si>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</si>
  <si>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</si>
  <si>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</si>
  <si>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</si>
  <si>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</si>
  <si>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</si>
  <si>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</si>
  <si>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</si>
  <si>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</si>
  <si>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</si>
  <si>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</si>
  <si>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</si>
  <si>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</si>
  <si>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</si>
  <si>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</si>
  <si>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</si>
  <si>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</si>
  <si>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</si>
  <si>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</si>
  <si>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</si>
  <si>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</si>
  <si>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</si>
  <si>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</si>
  <si>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</si>
  <si>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</si>
  <si>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</si>
  <si>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</si>
  <si>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</si>
  <si>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</si>
  <si>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</si>
  <si>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</si>
  <si>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</si>
  <si>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</si>
  <si>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</si>
  <si>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</si>
  <si>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</si>
  <si>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</si>
  <si>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</si>
  <si>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</si>
  <si>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</si>
  <si>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</si>
  <si>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</si>
  <si>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</si>
  <si>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</si>
  <si>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</si>
  <si>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</si>
  <si>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</si>
  <si>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</si>
  <si>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</si>
  <si>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</si>
  <si>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</si>
  <si>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</si>
  <si>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</si>
  <si>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</si>
  <si>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</si>
  <si>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</si>
  <si>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</si>
  <si>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</si>
  <si>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</si>
  <si>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</si>
  <si>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</si>
  <si>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</si>
  <si>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</si>
  <si>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</si>
  <si>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</si>
  <si>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</si>
  <si>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</si>
  <si>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</si>
  <si>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</si>
  <si>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</si>
  <si>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</si>
  <si>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</si>
  <si>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</si>
  <si>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</si>
  <si>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</si>
  <si>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</si>
  <si>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</si>
  <si>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</si>
  <si>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</si>
  <si>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</si>
  <si>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</si>
  <si>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</si>
  <si>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</si>
  <si>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</si>
  <si>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</si>
  <si>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</si>
  <si>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</si>
  <si>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</si>
  <si>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</si>
  <si>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</si>
  <si>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</si>
  <si>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</si>
  <si>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</si>
  <si>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</si>
  <si>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</si>
  <si>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</si>
  <si>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</si>
  <si>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</si>
  <si>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</si>
  <si>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</si>
  <si>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</si>
  <si>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</si>
  <si>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</si>
  <si>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</si>
  <si>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</si>
  <si>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</si>
  <si>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</si>
  <si>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</si>
  <si>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</si>
  <si>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</si>
  <si>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</si>
  <si>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</si>
  <si>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</si>
  <si>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</si>
  <si>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</si>
  <si>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</si>
  <si>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</si>
  <si>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</si>
  <si>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</si>
  <si>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</si>
  <si>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</si>
  <si>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</si>
  <si>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</si>
  <si>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</si>
  <si>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</si>
  <si>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</si>
  <si>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</si>
  <si>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</si>
  <si>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</si>
  <si>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</si>
  <si>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</si>
  <si>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</si>
  <si>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</si>
  <si>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</si>
  <si>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</si>
  <si>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</si>
  <si>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</si>
  <si>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</si>
  <si>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</si>
  <si>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</si>
  <si>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</si>
  <si>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</si>
  <si>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</si>
  <si>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</si>
  <si>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</si>
  <si>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</si>
  <si>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</si>
  <si>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</si>
  <si>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</si>
  <si>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</si>
  <si>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</si>
  <si>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</si>
  <si>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</si>
  <si>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</si>
  <si>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</si>
  <si>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</si>
  <si>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</si>
  <si>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</si>
  <si>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</si>
  <si>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</si>
  <si>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</si>
  <si>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</si>
  <si>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</si>
  <si>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</si>
  <si>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</si>
  <si>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</si>
  <si>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</si>
  <si>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</si>
  <si>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</si>
  <si>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</si>
  <si>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</si>
  <si>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</si>
  <si>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</si>
  <si>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</si>
  <si>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</si>
  <si>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</si>
  <si>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</si>
  <si>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</si>
  <si>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</si>
  <si>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</si>
  <si>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</si>
  <si>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</si>
  <si>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</si>
  <si>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</si>
  <si>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</si>
  <si>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</si>
  <si>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</si>
  <si>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</si>
  <si>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</si>
  <si>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</si>
  <si>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</si>
  <si>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</si>
  <si>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</si>
  <si>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</si>
  <si>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</si>
  <si>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</si>
  <si>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</si>
  <si>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</si>
  <si>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</si>
  <si>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</si>
  <si>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</si>
  <si>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</si>
  <si>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</si>
  <si>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</si>
  <si>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</si>
  <si>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</si>
  <si>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</si>
  <si>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</si>
  <si>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</si>
  <si>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</si>
  <si>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</si>
  <si>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</si>
  <si>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</si>
  <si>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</si>
  <si>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</si>
  <si>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</si>
  <si>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</si>
  <si>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</si>
  <si>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</si>
  <si>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</si>
  <si>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</si>
  <si>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</si>
  <si>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</si>
  <si>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</si>
  <si>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</si>
  <si>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</si>
  <si>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</si>
  <si>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</si>
  <si>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</si>
  <si>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</si>
  <si>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</si>
  <si>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</si>
  <si>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</si>
  <si>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</si>
  <si>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</si>
  <si>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</si>
  <si>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</si>
  <si>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</si>
  <si>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</si>
  <si>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</si>
  <si>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</si>
  <si>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</si>
  <si>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</si>
  <si>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</si>
  <si>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</si>
  <si>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</si>
  <si>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</si>
  <si>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</si>
  <si>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</si>
  <si>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</si>
  <si>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</si>
  <si>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</si>
  <si>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</si>
  <si>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</si>
  <si>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</si>
  <si>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</si>
  <si>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</si>
  <si>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</si>
  <si>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</si>
  <si>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</si>
  <si>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</si>
  <si>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</si>
  <si>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</si>
  <si>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</si>
  <si>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</si>
  <si>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</si>
  <si>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</si>
  <si>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</si>
  <si>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</si>
  <si>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</si>
  <si>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</si>
  <si>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</si>
  <si>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</si>
  <si>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</si>
  <si>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</si>
  <si>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</si>
  <si>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</si>
  <si>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</si>
  <si>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</si>
  <si>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</si>
  <si>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</si>
  <si>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</si>
  <si>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</si>
  <si>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</si>
  <si>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</si>
  <si>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</si>
  <si>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</si>
  <si>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</si>
  <si>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</si>
  <si>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</si>
  <si>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</si>
  <si>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</si>
  <si>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</si>
  <si>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</si>
  <si>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</si>
  <si>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</si>
  <si>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</si>
  <si>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</si>
  <si>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</si>
  <si>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</si>
  <si>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</si>
  <si>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</si>
  <si>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</si>
  <si>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</si>
  <si>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</si>
  <si>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</si>
  <si>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</si>
  <si>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</si>
  <si>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</si>
  <si>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</si>
  <si>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</si>
  <si>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</si>
  <si>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</si>
  <si>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</si>
  <si>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</si>
  <si>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</si>
  <si>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</si>
  <si>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</si>
  <si>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</si>
  <si>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</si>
  <si>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</si>
  <si>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</si>
  <si>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</si>
  <si>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</si>
  <si>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</si>
  <si>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</si>
  <si>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</si>
  <si>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</si>
  <si>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</si>
  <si>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</si>
  <si>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</si>
  <si>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</si>
  <si>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</si>
  <si>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</si>
  <si>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</si>
  <si>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</si>
  <si>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</si>
  <si>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</si>
  <si>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</si>
  <si>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</si>
  <si>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</si>
  <si>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</si>
  <si>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</si>
  <si>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</si>
  <si>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</si>
  <si>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</si>
  <si>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</si>
  <si>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</si>
  <si>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</si>
  <si>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</si>
  <si>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</si>
  <si>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</si>
  <si>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</si>
  <si>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</si>
  <si>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</si>
  <si>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</si>
  <si>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</si>
  <si>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</si>
  <si>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</si>
  <si>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</si>
  <si>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</si>
  <si>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</si>
  <si>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</si>
  <si>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</si>
  <si>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</si>
  <si>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</si>
  <si>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</si>
  <si>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</si>
  <si>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</si>
  <si>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</si>
  <si>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</si>
  <si>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</si>
  <si>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</si>
  <si>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</si>
  <si>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</si>
  <si>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</si>
  <si>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</si>
  <si>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</si>
  <si>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</si>
  <si>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</si>
  <si>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</si>
  <si>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</si>
  <si>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</si>
  <si>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</si>
  <si>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</si>
  <si>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</si>
  <si>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</si>
  <si>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</si>
  <si>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</si>
  <si>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</si>
  <si>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</si>
  <si>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</si>
  <si>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</si>
  <si>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</si>
  <si>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</si>
  <si>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</si>
  <si>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</si>
  <si>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</si>
  <si>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</si>
  <si>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</si>
  <si>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</si>
  <si>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</si>
  <si>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</si>
  <si>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</si>
  <si>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</si>
  <si>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</si>
  <si>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</si>
  <si>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</si>
  <si>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</si>
  <si>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</si>
  <si>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</si>
  <si>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</si>
  <si>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</si>
  <si>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</si>
  <si>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</si>
  <si>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</si>
  <si>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</si>
  <si>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</si>
  <si>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</si>
  <si>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</si>
  <si>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</si>
  <si>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</si>
  <si>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</si>
  <si>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</si>
  <si>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</si>
  <si>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</si>
  <si>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</si>
  <si>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</si>
  <si>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</si>
  <si>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</si>
  <si>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</si>
  <si>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</si>
  <si>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</si>
  <si>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</si>
  <si>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</si>
  <si>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</si>
  <si>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</si>
  <si>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</si>
  <si>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</si>
  <si>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</si>
  <si>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</si>
  <si>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</si>
  <si>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</si>
  <si>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</si>
  <si>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</si>
  <si>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</si>
  <si>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</si>
  <si>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</si>
  <si>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</si>
  <si>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</si>
  <si>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</si>
  <si>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</si>
  <si>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</si>
  <si>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</si>
  <si>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</si>
  <si>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</si>
  <si>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</si>
  <si>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</si>
  <si>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</si>
  <si>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</si>
  <si>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</si>
  <si>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</si>
  <si>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</si>
  <si>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</si>
  <si>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</si>
  <si>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</si>
  <si>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</si>
  <si>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</si>
  <si>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</si>
  <si>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</si>
  <si>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</si>
  <si>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</si>
  <si>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</si>
  <si>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</si>
  <si>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</si>
  <si>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</si>
  <si>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</si>
  <si>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</si>
  <si>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</si>
  <si>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</si>
  <si>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</si>
  <si>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</si>
  <si>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</si>
  <si>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</si>
  <si>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</si>
  <si>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</si>
  <si>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</si>
  <si>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</si>
  <si>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</si>
  <si>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</si>
  <si>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</si>
  <si>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</si>
  <si>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</si>
  <si>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</si>
  <si>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</si>
  <si>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</si>
  <si>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</si>
  <si>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</si>
  <si>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</si>
  <si>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</si>
  <si>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</si>
  <si>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</si>
  <si>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</si>
  <si>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</si>
  <si>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</si>
  <si>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</si>
  <si>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</si>
  <si>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</si>
  <si>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</si>
  <si>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</si>
  <si>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</si>
  <si>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</si>
  <si>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</si>
  <si>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</si>
  <si>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</si>
  <si>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</si>
  <si>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</si>
  <si>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</si>
  <si>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</si>
  <si>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</si>
  <si>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</si>
  <si>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</si>
  <si>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</si>
  <si>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</si>
  <si>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</si>
  <si>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</si>
  <si>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</si>
  <si>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</si>
  <si>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</si>
  <si>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</si>
  <si>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</si>
  <si>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</si>
  <si>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</si>
  <si>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</si>
  <si>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</si>
  <si>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</si>
  <si>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</si>
  <si>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</si>
  <si>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</si>
  <si>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</si>
  <si>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</si>
  <si>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</si>
  <si>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</si>
  <si>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</si>
  <si>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</si>
  <si>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</si>
  <si>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</si>
  <si>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</si>
  <si>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</si>
  <si>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</si>
  <si>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</si>
  <si>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</si>
  <si>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</si>
  <si>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</si>
  <si>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</si>
  <si>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</si>
  <si>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</si>
  <si>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</si>
  <si>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</si>
  <si>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</si>
  <si>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</si>
  <si>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</si>
  <si>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</si>
  <si>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</si>
  <si>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</si>
  <si>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</si>
  <si>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</si>
  <si>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</si>
  <si>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</si>
  <si>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</si>
  <si>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</si>
  <si>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</si>
  <si>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</si>
  <si>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</si>
  <si>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</si>
  <si>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</si>
  <si>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</si>
  <si>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</si>
  <si>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</si>
  <si>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</si>
  <si>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</si>
  <si>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</si>
  <si>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</si>
  <si>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</si>
  <si>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</si>
  <si>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</si>
  <si>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</si>
  <si>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</si>
  <si>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</si>
  <si>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</si>
  <si>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</si>
  <si>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</si>
  <si>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</si>
  <si>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</si>
  <si>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</si>
  <si>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</si>
  <si>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</si>
  <si>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</si>
  <si>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</si>
  <si>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</si>
  <si>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</si>
  <si>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</si>
  <si>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</si>
  <si>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</si>
  <si>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</si>
  <si>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</si>
  <si>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</si>
  <si>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</si>
  <si>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</si>
  <si>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</si>
  <si>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</si>
  <si>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</si>
  <si>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</si>
  <si>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</si>
  <si>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</si>
  <si>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</si>
  <si>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</si>
  <si>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</si>
  <si>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</si>
  <si>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</si>
  <si>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</si>
  <si>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</si>
  <si>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</si>
  <si>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</si>
  <si>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</si>
  <si>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</si>
  <si>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</si>
  <si>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</si>
  <si>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</si>
  <si>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</si>
  <si>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</si>
  <si>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</si>
  <si>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</si>
  <si>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</si>
  <si>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</si>
  <si>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</si>
  <si>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</si>
  <si>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</si>
  <si>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</si>
  <si>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</si>
  <si>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</si>
  <si>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</si>
  <si>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</si>
  <si>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</si>
  <si>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</si>
  <si>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</si>
  <si>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</si>
  <si>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</si>
  <si>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</si>
  <si>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</si>
  <si>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</si>
  <si>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</si>
  <si>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</si>
  <si>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</si>
  <si>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</si>
  <si>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</si>
  <si>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</si>
  <si>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</si>
  <si>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</si>
  <si>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</si>
  <si>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</si>
  <si>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</si>
  <si>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</si>
  <si>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</si>
  <si>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</si>
  <si>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</si>
  <si>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</si>
  <si>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</si>
  <si>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</si>
  <si>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</si>
  <si>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</si>
  <si>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</si>
  <si>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</si>
  <si>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</si>
  <si>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</si>
  <si>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</si>
  <si>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</si>
  <si>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</si>
  <si>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</si>
  <si>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</si>
  <si>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</si>
  <si>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</si>
  <si>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</si>
  <si>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</si>
  <si>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</si>
  <si>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</si>
  <si>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</si>
  <si>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</si>
  <si>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</si>
  <si>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</si>
  <si>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</si>
  <si>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</si>
  <si>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</si>
  <si>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</si>
  <si>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</si>
  <si>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</si>
  <si>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</si>
  <si>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</si>
  <si>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</si>
  <si>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</si>
  <si>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</si>
  <si>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</si>
  <si>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</si>
  <si>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</si>
  <si>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</si>
  <si>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</si>
  <si>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</si>
  <si>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</si>
  <si>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</si>
  <si>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</si>
  <si>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</si>
  <si>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</si>
  <si>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</si>
  <si>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</si>
  <si>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</si>
  <si>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</si>
  <si>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</si>
  <si>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</si>
  <si>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</si>
  <si>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</si>
  <si>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</si>
  <si>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</si>
  <si>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</si>
  <si>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</si>
  <si>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</si>
  <si>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</si>
  <si>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</si>
  <si>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</si>
  <si>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</si>
  <si>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</si>
  <si>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</si>
  <si>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</si>
  <si>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</si>
  <si>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</si>
  <si>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</si>
  <si>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</si>
  <si>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</si>
  <si>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</si>
  <si>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</si>
  <si>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</si>
  <si>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</si>
  <si>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</si>
  <si>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</si>
  <si>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</si>
  <si>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</si>
  <si>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</si>
  <si>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</si>
  <si>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</si>
  <si>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</si>
  <si>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</si>
  <si>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</si>
  <si>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</si>
  <si>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</si>
  <si>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</si>
  <si>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</si>
  <si>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</si>
  <si>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</si>
  <si>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</si>
  <si>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</si>
  <si>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</si>
  <si>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</si>
  <si>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</si>
  <si>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</si>
  <si>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</si>
  <si>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</si>
  <si>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</si>
  <si>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</si>
  <si>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</si>
  <si>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</si>
  <si>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</si>
  <si>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</si>
  <si>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</si>
  <si>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</si>
  <si>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</si>
  <si>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</si>
  <si>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</si>
  <si>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</si>
  <si>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</si>
  <si>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</si>
  <si>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</si>
  <si>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</si>
  <si>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</si>
  <si>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</si>
  <si>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</si>
  <si>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</si>
  <si>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</si>
  <si>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</si>
  <si>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</si>
  <si>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</si>
  <si>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</si>
  <si>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</si>
  <si>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</si>
  <si>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</si>
  <si>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</si>
  <si>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</si>
  <si>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</si>
  <si>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</si>
  <si>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</si>
  <si>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</si>
  <si>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</si>
  <si>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</si>
  <si>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</si>
  <si>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</si>
  <si>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</si>
  <si>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</si>
  <si>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</si>
  <si>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</si>
  <si>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</si>
  <si>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</si>
  <si>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</si>
  <si>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</si>
  <si>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</si>
  <si>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</si>
  <si>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</si>
  <si>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</si>
  <si>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</si>
  <si>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</si>
  <si>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</si>
  <si>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</si>
  <si>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</si>
  <si>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</si>
  <si>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</si>
  <si>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</si>
  <si>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</si>
  <si>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</si>
  <si>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</si>
  <si>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</si>
  <si>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</si>
  <si>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</si>
  <si>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</si>
  <si>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</si>
  <si>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</si>
  <si>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</si>
  <si>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</si>
  <si>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</si>
  <si>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</si>
  <si>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</si>
  <si>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</si>
  <si>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</si>
  <si>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</si>
  <si>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</si>
  <si>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</si>
  <si>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</si>
  <si>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</si>
  <si>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</si>
  <si>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</si>
  <si>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</si>
  <si>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</si>
  <si>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</si>
  <si>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</si>
  <si>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</si>
  <si>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</si>
  <si>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</si>
  <si>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</si>
  <si>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</si>
  <si>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</si>
  <si>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</si>
  <si>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</si>
  <si>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</si>
  <si>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</si>
  <si>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</si>
  <si>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</si>
  <si>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</si>
  <si>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</si>
  <si>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</si>
  <si>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</si>
  <si>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</si>
  <si>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</si>
  <si>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</si>
  <si>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</si>
  <si>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</si>
  <si>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</si>
  <si>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</si>
  <si>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</si>
  <si>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</si>
  <si>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</si>
  <si>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</si>
  <si>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</si>
  <si>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</si>
  <si>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</si>
  <si>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</si>
  <si>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</si>
  <si>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</si>
  <si>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</si>
  <si>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</si>
  <si>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</si>
  <si>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</si>
  <si>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</si>
  <si>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</si>
  <si>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</si>
  <si>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</si>
  <si>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</si>
  <si>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</si>
  <si>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</si>
  <si>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</si>
  <si>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</si>
  <si>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</si>
  <si>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</si>
  <si>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</si>
  <si>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</si>
  <si>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</si>
  <si>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</si>
  <si>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</si>
  <si>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</si>
  <si>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</si>
  <si>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</si>
  <si>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</si>
  <si>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</si>
  <si>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</si>
  <si>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</si>
  <si>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</si>
  <si>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</si>
  <si>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</si>
  <si>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</si>
  <si>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</si>
  <si>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</si>
  <si>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</si>
  <si>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</si>
  <si>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</si>
  <si>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</si>
  <si>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</si>
  <si>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</si>
  <si>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</si>
  <si>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</si>
  <si>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</si>
  <si>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</si>
  <si>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</si>
  <si>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</si>
  <si>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</si>
  <si>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</si>
  <si>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</si>
  <si>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</si>
  <si>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</si>
  <si>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</si>
  <si>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</si>
  <si>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</si>
  <si>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</si>
  <si>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</si>
  <si>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</si>
  <si>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</si>
  <si>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</si>
  <si>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</si>
  <si>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</si>
  <si>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</si>
  <si>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</si>
  <si>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</si>
  <si>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</si>
  <si>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</si>
  <si>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</si>
  <si>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</si>
  <si>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</si>
  <si>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</si>
  <si>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</si>
  <si>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</si>
  <si>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</si>
  <si>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</si>
  <si>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</si>
  <si>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</si>
  <si>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</si>
  <si>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</si>
  <si>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</si>
  <si>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</si>
  <si>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</si>
  <si>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</si>
  <si>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</si>
  <si>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</si>
  <si>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</si>
  <si>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</si>
  <si>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</si>
  <si>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</si>
  <si>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</si>
  <si>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</si>
  <si>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</si>
  <si>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</si>
  <si>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</si>
  <si>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</si>
  <si>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</si>
  <si>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</si>
  <si>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</si>
  <si>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</si>
  <si>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</si>
  <si>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</si>
  <si>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</si>
  <si>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</si>
  <si>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</si>
  <si>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</si>
  <si>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</si>
  <si>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</si>
  <si>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</si>
  <si>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</si>
  <si>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</si>
  <si>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</si>
  <si>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</si>
  <si>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</si>
  <si>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</si>
  <si>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</si>
  <si>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</si>
  <si>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</si>
  <si>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</si>
  <si>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</si>
  <si>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</si>
  <si>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</si>
  <si>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</si>
  <si>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</si>
  <si>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</si>
  <si>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</si>
  <si>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</si>
  <si>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</si>
  <si>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</si>
  <si>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</si>
  <si>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</si>
  <si>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</si>
  <si>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</si>
  <si>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</si>
  <si>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</si>
  <si>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</si>
  <si>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</si>
  <si>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</si>
  <si>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</si>
  <si>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</si>
  <si>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</si>
  <si>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</si>
  <si>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</si>
  <si>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</si>
  <si>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</si>
  <si>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</si>
  <si>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</si>
  <si>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</si>
  <si>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</si>
  <si>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</si>
  <si>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</si>
  <si>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</si>
  <si>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</si>
  <si>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</si>
  <si>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</si>
  <si>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</si>
  <si>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</si>
  <si>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</si>
  <si>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</si>
  <si>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</si>
  <si>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</si>
  <si>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</si>
  <si>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</si>
  <si>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</si>
  <si>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</si>
  <si>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</si>
  <si>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</si>
  <si>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</si>
  <si>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</si>
  <si>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</si>
  <si>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</si>
  <si>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</si>
  <si>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</si>
  <si>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</si>
  <si>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</si>
  <si>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</si>
  <si>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</si>
  <si>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</si>
  <si>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</si>
  <si>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</si>
  <si>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</si>
  <si>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</si>
  <si>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</si>
  <si>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</si>
  <si>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</si>
  <si>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</si>
  <si>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</si>
  <si>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</si>
  <si>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</si>
  <si>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</si>
  <si>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</si>
  <si>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</si>
  <si>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</si>
  <si>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</si>
  <si>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</si>
  <si>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</si>
  <si>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</si>
  <si>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</si>
  <si>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</si>
  <si>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</si>
  <si>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</si>
  <si>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</si>
  <si>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</si>
  <si>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</si>
  <si>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</si>
  <si>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</si>
  <si>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</si>
  <si>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</si>
  <si>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</si>
  <si>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</si>
  <si>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</si>
  <si>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</si>
  <si>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</si>
  <si>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</si>
  <si>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</si>
  <si>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</si>
  <si>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</si>
  <si>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</si>
  <si>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</si>
  <si>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</si>
  <si>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</si>
  <si>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</si>
  <si>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</si>
  <si>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</si>
  <si>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</si>
  <si>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</si>
  <si>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</si>
  <si>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</si>
  <si>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</si>
  <si>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</si>
  <si>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</si>
  <si>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</si>
  <si>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</si>
  <si>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</si>
  <si>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</si>
  <si>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</si>
  <si>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</si>
  <si>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</si>
  <si>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</si>
  <si>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</si>
  <si>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</si>
  <si>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</si>
  <si>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</si>
  <si>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</si>
  <si>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</si>
  <si>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</si>
  <si>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</si>
  <si>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</si>
  <si>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</si>
  <si>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</si>
  <si>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</si>
  <si>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</si>
  <si>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</si>
  <si>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</si>
  <si>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</si>
  <si>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</si>
  <si>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</si>
  <si>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</si>
  <si>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</si>
  <si>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</si>
  <si>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</si>
  <si>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</si>
  <si>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</si>
  <si>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</si>
  <si>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</si>
  <si>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</si>
  <si>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</si>
  <si>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</si>
  <si>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</si>
  <si>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</si>
  <si>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</si>
  <si>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</si>
  <si>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</si>
  <si>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</si>
  <si>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</si>
  <si>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</si>
  <si>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</si>
  <si>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</si>
  <si>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</si>
  <si>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</si>
  <si>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</si>
  <si>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</si>
  <si>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</si>
  <si>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</si>
  <si>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</si>
  <si>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</si>
  <si>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</si>
  <si>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</si>
  <si>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</si>
  <si>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</si>
  <si>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</si>
  <si>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</si>
  <si>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</si>
  <si>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</si>
  <si>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</si>
  <si>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</si>
  <si>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</si>
  <si>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</si>
  <si>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</si>
  <si>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</si>
  <si>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</si>
  <si>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</si>
  <si>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</si>
  <si>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</si>
  <si>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</si>
  <si>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</si>
  <si>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</si>
  <si>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</si>
  <si>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</si>
  <si>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</si>
  <si>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</si>
  <si>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</si>
  <si>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</si>
  <si>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</si>
  <si>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</si>
  <si>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</si>
  <si>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</si>
  <si>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</si>
  <si>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</si>
  <si>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</si>
  <si>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</si>
  <si>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</si>
  <si>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</si>
  <si>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</si>
  <si>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</si>
  <si>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</si>
  <si>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</si>
  <si>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</si>
  <si>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</si>
  <si>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</si>
  <si>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</si>
  <si>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</si>
  <si>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</si>
  <si>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</si>
  <si>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</si>
  <si>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</si>
  <si>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</si>
  <si>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</si>
  <si>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</si>
  <si>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</si>
  <si>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</si>
  <si>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</si>
  <si>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</si>
  <si>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</si>
  <si>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</si>
  <si>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</si>
  <si>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</si>
  <si>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</si>
  <si>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</si>
  <si>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</si>
  <si>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</si>
  <si>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</si>
  <si>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</si>
  <si>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</si>
  <si>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</si>
  <si>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</si>
  <si>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</si>
  <si>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</si>
  <si>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</si>
  <si>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</si>
  <si>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</si>
  <si>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</si>
  <si>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</si>
  <si>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</si>
  <si>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</si>
  <si>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</si>
  <si>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</si>
  <si>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</si>
  <si>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</si>
  <si>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</si>
  <si>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</si>
  <si>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</si>
  <si>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</si>
  <si>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</si>
  <si>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</si>
  <si>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</si>
  <si>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</si>
  <si>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</si>
  <si>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</si>
  <si>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</si>
  <si>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</si>
  <si>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</si>
  <si>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</si>
  <si>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</si>
  <si>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</si>
  <si>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</si>
  <si>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</si>
  <si>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</si>
  <si>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</si>
  <si>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</si>
  <si>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</si>
  <si>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</si>
  <si>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</si>
  <si>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</si>
  <si>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</si>
  <si>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</si>
  <si>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</si>
  <si>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</si>
  <si>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</si>
  <si>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</si>
  <si>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</si>
  <si>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</si>
  <si>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</si>
  <si>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</si>
  <si>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</si>
  <si>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</si>
  <si>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</si>
  <si>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</si>
  <si>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</si>
  <si>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</si>
  <si>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</si>
  <si>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</si>
  <si>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</si>
  <si>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</si>
  <si>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</si>
  <si>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</si>
  <si>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</si>
  <si>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</si>
  <si>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</si>
  <si>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</si>
  <si>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</si>
  <si>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</si>
  <si>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</si>
  <si>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</si>
  <si>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</si>
  <si>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</si>
  <si>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</si>
  <si>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</si>
  <si>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</si>
  <si>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</si>
  <si>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</si>
  <si>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</si>
  <si>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</si>
  <si>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</si>
  <si>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</si>
  <si>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</si>
  <si>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</si>
  <si>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</si>
  <si>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</si>
  <si>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</si>
  <si>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</si>
  <si>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</si>
  <si>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</si>
  <si>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</si>
  <si>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</si>
  <si>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</si>
  <si>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</si>
  <si>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</si>
  <si>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</si>
  <si>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</si>
  <si>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</si>
  <si>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</si>
  <si>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</si>
  <si>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</si>
  <si>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</si>
  <si>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</si>
  <si>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</si>
  <si>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</si>
  <si>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</si>
  <si>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</si>
  <si>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</si>
  <si>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</si>
  <si>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</si>
  <si>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</si>
  <si>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</si>
  <si>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</si>
  <si>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</si>
  <si>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</si>
  <si>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</si>
  <si>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</si>
  <si>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</si>
  <si>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</si>
  <si>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</si>
  <si>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</si>
  <si>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</si>
  <si>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</si>
  <si>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</si>
  <si>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</si>
  <si>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</si>
  <si>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</si>
  <si>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</si>
  <si>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</si>
  <si>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</si>
  <si>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</si>
  <si>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</si>
  <si>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</si>
  <si>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</si>
  <si>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</si>
  <si>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</si>
  <si>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</si>
  <si>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</si>
  <si>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</si>
  <si>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</si>
  <si>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</si>
  <si>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</si>
  <si>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</si>
  <si>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</si>
  <si>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</si>
  <si>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</si>
  <si>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</si>
  <si>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</si>
  <si>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</si>
  <si>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</si>
  <si>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</si>
  <si>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</si>
  <si>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</si>
  <si>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</si>
  <si>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</si>
  <si>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</si>
  <si>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</si>
  <si>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</si>
  <si>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</si>
  <si>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</si>
  <si>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</si>
  <si>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</si>
  <si>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</si>
  <si>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</si>
  <si>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</si>
  <si>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</si>
  <si>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</si>
  <si>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</si>
  <si>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</si>
  <si>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</si>
  <si>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</si>
  <si>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</si>
  <si>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</si>
  <si>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</si>
  <si>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</si>
  <si>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</si>
  <si>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</si>
  <si>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</si>
  <si>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</si>
  <si>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</si>
  <si>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</si>
  <si>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</si>
  <si>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</si>
  <si>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</si>
  <si>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</si>
  <si>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</si>
  <si>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</si>
  <si>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</si>
  <si>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</si>
  <si>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</si>
  <si>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</si>
  <si>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</si>
  <si>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</si>
  <si>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</si>
  <si>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</si>
  <si>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</si>
  <si>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</si>
  <si>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</si>
  <si>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</si>
  <si>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</si>
  <si>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</si>
  <si>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</si>
  <si>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</si>
  <si>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</si>
  <si>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</si>
  <si>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</si>
  <si>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</si>
  <si>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</si>
  <si>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</si>
  <si>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</si>
  <si>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</si>
  <si>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</si>
  <si>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</si>
  <si>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</si>
  <si>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</si>
  <si>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</si>
  <si>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</si>
  <si>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</si>
  <si>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</si>
  <si>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</si>
  <si>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</si>
  <si>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</si>
  <si>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</si>
  <si>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</si>
  <si>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</si>
  <si>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</si>
  <si>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</si>
  <si>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</si>
  <si>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</si>
  <si>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</si>
  <si>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</si>
  <si>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</si>
  <si>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</si>
  <si>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</si>
  <si>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</si>
  <si>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</si>
  <si>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</si>
  <si>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</si>
  <si>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</si>
  <si>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</si>
  <si>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</si>
  <si>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</si>
  <si>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</si>
  <si>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</si>
  <si>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</si>
  <si>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</si>
  <si>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</si>
  <si>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</si>
  <si>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</si>
  <si>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</si>
  <si>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</si>
  <si>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</si>
  <si>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</si>
  <si>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</si>
  <si>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</si>
  <si>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</si>
  <si>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</si>
  <si>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</si>
  <si>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</si>
  <si>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</si>
  <si>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</si>
  <si>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</si>
  <si>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</si>
  <si>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</si>
  <si>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</si>
  <si>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</si>
  <si>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</si>
  <si>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</si>
  <si>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</si>
  <si>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</si>
  <si>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</si>
  <si>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</si>
  <si>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</si>
  <si>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</si>
  <si>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</si>
  <si>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</si>
  <si>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</si>
  <si>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</si>
  <si>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</si>
  <si>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</si>
  <si>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</si>
  <si>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</si>
  <si>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</si>
  <si>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</si>
  <si>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</si>
  <si>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</si>
  <si>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</si>
  <si>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</si>
  <si>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</si>
  <si>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</si>
  <si>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</si>
  <si>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</si>
  <si>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</si>
  <si>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</si>
  <si>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</si>
  <si>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</si>
  <si>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</si>
  <si>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</si>
  <si>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</si>
  <si>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</si>
  <si>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</si>
  <si>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</si>
  <si>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</si>
  <si>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</si>
  <si>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</si>
  <si>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</si>
  <si>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</si>
  <si>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</si>
  <si>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</si>
  <si>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</si>
  <si>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</si>
  <si>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</si>
  <si>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</si>
  <si>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</si>
  <si>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</si>
  <si>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</si>
  <si>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</si>
  <si>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</si>
  <si>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</si>
  <si>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</si>
  <si>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</si>
  <si>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</si>
  <si>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</si>
  <si>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</si>
  <si>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</si>
  <si>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</si>
  <si>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</si>
  <si>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</si>
  <si>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</si>
  <si>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</si>
  <si>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</si>
  <si>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</si>
  <si>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</si>
  <si>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</si>
  <si>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</si>
  <si>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</si>
  <si>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</si>
  <si>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</si>
  <si>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</si>
  <si>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</si>
  <si>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</si>
  <si>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</si>
  <si>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</si>
  <si>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</si>
  <si>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</si>
  <si>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</si>
  <si>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</si>
  <si>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</si>
  <si>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</si>
  <si>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</si>
  <si>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</si>
  <si>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</si>
  <si>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</si>
  <si>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</si>
  <si>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</si>
  <si>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</si>
  <si>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</si>
  <si>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</si>
  <si>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</si>
  <si>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</si>
  <si>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</si>
  <si>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</si>
  <si>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</si>
  <si>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</si>
  <si>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</si>
  <si>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</si>
  <si>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</si>
  <si>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</si>
  <si>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</si>
  <si>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</si>
  <si>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</si>
  <si>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</si>
  <si>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</si>
  <si>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</si>
  <si>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</si>
  <si>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</si>
  <si>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</si>
  <si>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</si>
  <si>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</si>
  <si>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</si>
  <si>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</si>
  <si>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</si>
  <si>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</si>
  <si>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</si>
  <si>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</si>
  <si>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</si>
  <si>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</si>
  <si>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</si>
  <si>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</si>
  <si>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</si>
  <si>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</si>
  <si>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</si>
  <si>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</si>
  <si>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</si>
  <si>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</si>
  <si>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</si>
  <si>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</si>
  <si>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</si>
  <si>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</si>
  <si>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</si>
  <si>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</si>
  <si>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</si>
  <si>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</si>
  <si>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</si>
  <si>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</si>
  <si>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</si>
  <si>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</si>
  <si>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</si>
  <si>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</si>
  <si>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</si>
  <si>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</si>
  <si>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</si>
  <si>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</si>
  <si>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</si>
  <si>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</si>
  <si>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</si>
  <si>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</si>
  <si>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</si>
  <si>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</si>
  <si>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</si>
  <si>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</si>
  <si>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</si>
  <si>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</si>
  <si>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</si>
  <si>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</si>
  <si>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</si>
  <si>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</si>
  <si>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</si>
  <si>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</si>
  <si>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</si>
  <si>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</si>
  <si>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</si>
  <si>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</si>
  <si>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</si>
  <si>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</si>
  <si>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</si>
  <si>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</si>
  <si>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</si>
  <si>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</si>
  <si>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</si>
  <si>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</si>
  <si>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</si>
  <si>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</si>
  <si>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</si>
  <si>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</si>
  <si>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</si>
  <si>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</si>
  <si>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</si>
  <si>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</si>
  <si>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</si>
  <si>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</si>
  <si>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</si>
  <si>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</si>
  <si>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</si>
  <si>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</si>
  <si>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</si>
  <si>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</si>
  <si>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</si>
  <si>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</si>
  <si>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</si>
  <si>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</si>
  <si>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</si>
  <si>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</si>
  <si>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</si>
  <si>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</si>
  <si>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</si>
  <si>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</si>
  <si>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</si>
  <si>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</si>
  <si>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</si>
  <si>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</si>
  <si>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</si>
  <si>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</si>
  <si>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</si>
  <si>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</si>
  <si>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</si>
  <si>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</si>
  <si>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</si>
  <si>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</si>
  <si>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</si>
  <si>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</si>
  <si>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</si>
  <si>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</si>
  <si>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</si>
  <si>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</si>
  <si>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</si>
  <si>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</si>
  <si>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</si>
  <si>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</si>
  <si>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</si>
  <si>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</si>
  <si>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</si>
  <si>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</si>
  <si>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</si>
  <si>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</si>
  <si>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</si>
  <si>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</si>
  <si>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</si>
  <si>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</si>
  <si>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</si>
  <si>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</si>
  <si>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</si>
  <si>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</si>
  <si>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</si>
  <si>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</si>
  <si>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</si>
  <si>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</si>
  <si>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</si>
  <si>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</si>
  <si>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</si>
  <si>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</si>
  <si>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</si>
  <si>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</si>
  <si>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</si>
  <si>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</si>
  <si>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</si>
  <si>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</si>
  <si>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</si>
  <si>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</si>
  <si>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</si>
  <si>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</si>
  <si>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</si>
  <si>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</si>
  <si>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</si>
  <si>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</si>
  <si>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</si>
  <si>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</si>
  <si>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</si>
  <si>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</si>
  <si>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</si>
  <si>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</si>
  <si>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</si>
  <si>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</si>
  <si>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</si>
  <si>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</si>
  <si>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</si>
  <si>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</si>
  <si>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</si>
  <si>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</si>
  <si>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</si>
  <si>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</si>
  <si>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</si>
  <si>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</si>
  <si>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</si>
  <si>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</si>
  <si>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</si>
  <si>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</si>
  <si>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</si>
  <si>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</si>
  <si>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</si>
  <si>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</si>
  <si>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</si>
  <si>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</si>
  <si>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</si>
  <si>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</si>
  <si>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</si>
  <si>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</si>
  <si>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</si>
  <si>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</si>
  <si>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</si>
  <si>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</si>
  <si>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</si>
  <si>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</si>
  <si>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</si>
  <si>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</si>
  <si>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</si>
  <si>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</si>
  <si>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</si>
  <si>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</si>
  <si>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</si>
  <si>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</si>
  <si>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</si>
  <si>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</si>
  <si>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</si>
  <si>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</si>
  <si>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</si>
  <si>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</si>
  <si>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</si>
  <si>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</si>
  <si>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</si>
  <si>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</si>
  <si>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</si>
  <si>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</si>
  <si>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</si>
  <si>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</si>
  <si>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</si>
  <si>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</si>
  <si>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</si>
  <si>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</si>
  <si>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</si>
  <si>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</si>
  <si>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</si>
  <si>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</si>
  <si>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</si>
  <si>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</si>
  <si>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</si>
  <si>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</si>
  <si>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</si>
  <si>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</si>
  <si>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</si>
  <si>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</si>
  <si>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</si>
  <si>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</si>
  <si>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</si>
  <si>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</si>
  <si>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</si>
  <si>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</si>
  <si>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</si>
  <si>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</si>
  <si>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</si>
  <si>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</si>
  <si>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</si>
  <si>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</si>
  <si>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</si>
  <si>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</si>
  <si>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</si>
  <si>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</si>
  <si>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</si>
  <si>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</si>
  <si>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</si>
  <si>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</si>
  <si>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</si>
  <si>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</si>
  <si>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</si>
  <si>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</si>
  <si>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</si>
  <si>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</si>
  <si>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</si>
  <si>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</si>
  <si>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</si>
  <si>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</si>
  <si>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</si>
  <si>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</si>
  <si>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</si>
  <si>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</si>
  <si>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</si>
  <si>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</si>
  <si>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</si>
  <si>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</si>
  <si>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</si>
  <si>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</si>
  <si>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</si>
  <si>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</si>
  <si>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</si>
  <si>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</si>
  <si>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</si>
  <si>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</si>
  <si>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</si>
  <si>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</si>
  <si>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</si>
  <si>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</si>
  <si>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</si>
  <si>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</si>
  <si>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</si>
  <si>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</si>
  <si>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</si>
  <si>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</si>
  <si>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</si>
  <si>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</si>
  <si>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</si>
  <si>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</si>
  <si>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</si>
  <si>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</si>
  <si>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</si>
  <si>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</si>
  <si>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</si>
  <si>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</si>
  <si>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</si>
  <si>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</si>
  <si>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</si>
  <si>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</si>
  <si>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</si>
  <si>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</si>
  <si>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</si>
  <si>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</si>
  <si>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</si>
  <si>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</si>
  <si>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</si>
  <si>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</si>
  <si>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</si>
  <si>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</si>
  <si>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</si>
  <si>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</si>
  <si>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</si>
  <si>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</si>
  <si>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</si>
  <si>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</si>
  <si>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</si>
  <si>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</si>
  <si>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</si>
  <si>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</si>
  <si>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</si>
  <si>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</si>
  <si>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</si>
  <si>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</si>
  <si>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</si>
  <si>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</si>
  <si>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</si>
  <si>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</si>
  <si>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</si>
  <si>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</si>
  <si>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</si>
  <si>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</si>
  <si>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</si>
  <si>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</si>
  <si>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</si>
  <si>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</si>
  <si>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</si>
  <si>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</si>
  <si>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</si>
  <si>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</si>
  <si>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</si>
  <si>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</si>
  <si>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</si>
  <si>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</si>
  <si>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</si>
  <si>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</si>
  <si>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</si>
  <si>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</si>
  <si>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</si>
  <si>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</si>
  <si>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</si>
  <si>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</si>
  <si>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</si>
  <si>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</si>
  <si>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</si>
  <si>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</si>
  <si>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</si>
  <si>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</si>
  <si>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</si>
  <si>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</si>
  <si>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</si>
  <si>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</si>
  <si>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</si>
  <si>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</si>
  <si>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</si>
  <si>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</si>
  <si>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</si>
  <si>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</si>
  <si>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</si>
  <si>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</si>
  <si>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</si>
  <si>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</si>
  <si>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</si>
  <si>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</si>
  <si>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</si>
  <si>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</si>
  <si>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</si>
  <si>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</si>
  <si>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</si>
  <si>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</si>
  <si>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</si>
  <si>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</si>
  <si>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</si>
  <si>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</si>
  <si>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</si>
  <si>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</si>
  <si>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</si>
  <si>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</si>
  <si>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</si>
  <si>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</si>
  <si>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</si>
  <si>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</si>
  <si>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</si>
  <si>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</si>
  <si>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</si>
  <si>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</si>
  <si>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</si>
  <si>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</si>
  <si>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</si>
  <si>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</si>
  <si>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</si>
  <si>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</si>
  <si>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</si>
  <si>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</si>
  <si>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</si>
  <si>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</si>
  <si>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</si>
  <si>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</si>
  <si>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</si>
  <si>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</si>
  <si>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</si>
  <si>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</si>
  <si>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</si>
  <si>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</si>
  <si>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</si>
  <si>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</si>
  <si>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</si>
  <si>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</si>
  <si>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</si>
  <si>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</si>
  <si>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</si>
  <si>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</si>
  <si>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</si>
  <si>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</si>
  <si>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</si>
  <si>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</si>
  <si>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</si>
  <si>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</si>
  <si>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</si>
  <si>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</si>
  <si>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</si>
  <si>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</si>
  <si>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</si>
  <si>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</si>
  <si>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</si>
  <si>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</si>
  <si>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</si>
  <si>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</si>
  <si>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</si>
  <si>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</si>
  <si>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</si>
  <si>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</si>
  <si>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</si>
  <si>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</si>
  <si>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</si>
  <si>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</si>
  <si>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</si>
  <si>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</si>
  <si>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</si>
  <si>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</si>
  <si>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</si>
  <si>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</si>
  <si>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</si>
  <si>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</si>
  <si>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</si>
  <si>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</si>
  <si>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</si>
  <si>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</si>
  <si>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</si>
  <si>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</si>
  <si>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</si>
  <si>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</si>
  <si>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</si>
  <si>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</si>
  <si>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</si>
  <si>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</si>
  <si>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</si>
  <si>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</si>
  <si>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</si>
  <si>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</si>
  <si>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</si>
  <si>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</si>
  <si>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</si>
  <si>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</si>
  <si>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</si>
  <si>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</si>
  <si>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</si>
  <si>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</si>
  <si>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</si>
  <si>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</si>
  <si>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</si>
  <si>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</si>
  <si>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</si>
  <si>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</si>
  <si>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</si>
  <si>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</si>
  <si>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</si>
  <si>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</si>
  <si>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</si>
  <si>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</si>
  <si>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</si>
  <si>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</si>
  <si>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</si>
  <si>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</si>
  <si>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</si>
  <si>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</si>
  <si>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</si>
  <si>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</si>
  <si>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</si>
  <si>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</si>
  <si>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</si>
  <si>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</si>
  <si>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</si>
  <si>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</si>
  <si>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</si>
  <si>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</si>
  <si>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</si>
  <si>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</si>
  <si>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</si>
  <si>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</si>
  <si>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</si>
  <si>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</si>
  <si>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</si>
  <si>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</si>
  <si>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</si>
  <si>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</si>
  <si>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</si>
  <si>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</si>
  <si>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</si>
  <si>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</si>
  <si>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</si>
  <si>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</si>
  <si>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</si>
  <si>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</si>
  <si>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</si>
  <si>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</si>
  <si>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</si>
  <si>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</si>
  <si>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</si>
  <si>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</si>
  <si>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</si>
  <si>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</si>
  <si>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</si>
  <si>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</si>
  <si>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</si>
  <si>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</si>
  <si>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</si>
  <si>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</si>
  <si>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</si>
  <si>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</si>
  <si>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</si>
  <si>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</si>
  <si>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</si>
  <si>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</si>
  <si>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</si>
  <si>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</si>
  <si>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</si>
  <si>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</si>
  <si>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</si>
  <si>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</si>
  <si>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</si>
  <si>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</si>
  <si>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</si>
  <si>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</si>
  <si>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</si>
  <si>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</si>
  <si>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</si>
  <si>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</si>
  <si>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</si>
  <si>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</si>
  <si>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</si>
  <si>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</si>
  <si>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</si>
  <si>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</si>
  <si>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</si>
  <si>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</si>
  <si>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</si>
  <si>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</si>
  <si>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</si>
  <si>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</si>
  <si>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</si>
  <si>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</si>
  <si>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</si>
  <si>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</si>
  <si>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</si>
  <si>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</si>
  <si>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</si>
  <si>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</si>
  <si>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</si>
  <si>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</si>
  <si>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</si>
  <si>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</si>
  <si>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</si>
  <si>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</si>
  <si>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</si>
  <si>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</si>
  <si>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</si>
  <si>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</si>
  <si>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</si>
  <si>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</si>
  <si>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</si>
  <si>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</si>
  <si>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</si>
  <si>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</si>
  <si>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</si>
  <si>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</si>
  <si>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</si>
  <si>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</si>
  <si>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</si>
  <si>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</si>
  <si>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</si>
  <si>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</si>
  <si>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</si>
  <si>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</si>
  <si>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</si>
  <si>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</si>
  <si>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</si>
  <si>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</si>
  <si>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</si>
  <si>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</si>
  <si>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</si>
  <si>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</si>
  <si>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</si>
  <si>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</si>
  <si>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</si>
  <si>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</si>
  <si>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</si>
  <si>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</si>
  <si>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</si>
  <si>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</si>
  <si>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</si>
  <si>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</si>
  <si>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</si>
  <si>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</si>
  <si>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</si>
  <si>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</si>
  <si>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</si>
  <si>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</si>
  <si>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</si>
  <si>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</si>
  <si>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</si>
  <si>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</si>
  <si>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</si>
  <si>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</si>
  <si>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</si>
  <si>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</si>
  <si>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</si>
  <si>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</si>
  <si>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</si>
  <si>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</si>
  <si>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</si>
  <si>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</si>
  <si>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</si>
  <si>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</si>
  <si>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</si>
  <si>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</si>
  <si>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</si>
  <si>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</si>
  <si>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</si>
  <si>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</si>
  <si>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</si>
  <si>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</si>
  <si>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</si>
  <si>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</si>
  <si>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</si>
  <si>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</si>
  <si>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</si>
  <si>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</si>
  <si>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</si>
  <si>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</si>
  <si>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</si>
  <si>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</si>
  <si>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</si>
  <si>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</si>
  <si>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</si>
  <si>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</si>
  <si>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</si>
  <si>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</si>
  <si>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</si>
  <si>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</si>
  <si>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</si>
  <si>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</si>
  <si>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</si>
  <si>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</si>
  <si>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</si>
  <si>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</si>
  <si>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</si>
  <si>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</si>
  <si>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</si>
  <si>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</si>
  <si>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</si>
  <si>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</si>
  <si>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</si>
  <si>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</si>
  <si>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</si>
  <si>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</si>
  <si>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</si>
  <si>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</si>
  <si>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</si>
  <si>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</si>
  <si>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</si>
  <si>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</si>
  <si>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</si>
  <si>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</si>
  <si>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</si>
  <si>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</si>
  <si>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</si>
  <si>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</si>
  <si>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</si>
  <si>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</si>
  <si>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</si>
  <si>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</si>
  <si>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</si>
  <si>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</si>
  <si>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</si>
  <si>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</si>
  <si>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</si>
  <si>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</si>
  <si>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</si>
  <si>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</si>
  <si>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</si>
  <si>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</si>
  <si>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</si>
  <si>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</si>
  <si>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</si>
  <si>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</si>
  <si>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</si>
  <si>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</si>
  <si>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</si>
  <si>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</si>
  <si>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</si>
  <si>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</si>
  <si>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</si>
  <si>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</si>
  <si>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</si>
  <si>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</si>
  <si>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</si>
  <si>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</si>
  <si>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</si>
  <si>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</si>
  <si>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</si>
  <si>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</si>
  <si>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</si>
  <si>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</si>
  <si>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</si>
  <si>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</si>
  <si>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</si>
  <si>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</si>
  <si>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</si>
  <si>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</si>
  <si>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</si>
  <si>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</si>
  <si>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</si>
  <si>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</si>
  <si>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</si>
  <si>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</si>
  <si>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</si>
  <si>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</si>
  <si>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</si>
  <si>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</si>
  <si>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</si>
  <si>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</si>
  <si>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</si>
  <si>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</si>
  <si>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</si>
  <si>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</si>
  <si>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</si>
  <si>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</si>
  <si>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</si>
  <si>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</si>
  <si>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</si>
  <si>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</si>
  <si>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</si>
  <si>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</si>
  <si>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</si>
  <si>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</si>
  <si>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</si>
  <si>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</si>
  <si>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</si>
  <si>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</si>
  <si>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</si>
  <si>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</si>
  <si>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</si>
  <si>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</si>
  <si>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</si>
  <si>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</si>
  <si>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</si>
  <si>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</si>
  <si>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</si>
  <si>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</si>
  <si>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</si>
  <si>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</si>
  <si>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</si>
  <si>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</si>
  <si>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</si>
  <si>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</si>
  <si>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</si>
  <si>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</si>
  <si>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</si>
  <si>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</si>
  <si>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</si>
  <si>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</si>
  <si>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</si>
  <si>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</si>
  <si>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</si>
  <si>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</si>
  <si>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</si>
  <si>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</si>
  <si>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</si>
  <si>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</si>
  <si>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</si>
  <si>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</si>
  <si>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</si>
  <si>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</si>
  <si>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</si>
  <si>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</si>
  <si>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</si>
  <si>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</si>
  <si>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</si>
  <si>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</si>
  <si>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</si>
  <si>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</si>
  <si>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</si>
  <si>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</si>
  <si>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</si>
  <si>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</si>
  <si>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</si>
  <si>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</si>
  <si>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</si>
  <si>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</si>
  <si>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</si>
  <si>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</si>
  <si>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</si>
  <si>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</si>
  <si>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</si>
  <si>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</si>
  <si>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</si>
  <si>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</si>
  <si>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</si>
  <si>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</si>
  <si>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</si>
  <si>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</si>
  <si>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</si>
  <si>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</si>
  <si>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</si>
  <si>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</si>
  <si>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</si>
  <si>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</si>
  <si>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</si>
  <si>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</si>
  <si>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</si>
  <si>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</si>
  <si>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</si>
  <si>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</si>
  <si>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</si>
  <si>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</si>
  <si>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</si>
  <si>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</si>
  <si>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</si>
  <si>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</si>
  <si>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</si>
  <si>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</si>
  <si>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</si>
  <si>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</si>
  <si>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</si>
  <si>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</si>
  <si>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</si>
  <si>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</si>
  <si>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</si>
  <si>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</si>
  <si>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</si>
  <si>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</si>
  <si>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</si>
  <si>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</si>
  <si>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</si>
  <si>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</si>
  <si>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</si>
  <si>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</si>
  <si>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</si>
  <si>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</si>
  <si>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</si>
  <si>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</si>
  <si>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</si>
  <si>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</si>
  <si>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</si>
  <si>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</si>
  <si>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</si>
  <si>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</si>
  <si>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</si>
  <si>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</si>
  <si>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</si>
  <si>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</si>
  <si>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</si>
  <si>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</si>
  <si>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</si>
  <si>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</si>
  <si>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</si>
  <si>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</si>
  <si>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</si>
  <si>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</si>
  <si>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</si>
  <si>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</si>
  <si>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</si>
  <si>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</si>
  <si>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</si>
  <si>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</si>
  <si>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</si>
  <si>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</si>
  <si>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</si>
  <si>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</si>
  <si>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</si>
  <si>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</si>
  <si>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</si>
  <si>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</si>
  <si>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</si>
  <si>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</si>
  <si>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</si>
  <si>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</si>
  <si>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</si>
  <si>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</si>
  <si>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</si>
  <si>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</si>
  <si>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</si>
  <si>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</si>
  <si>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</si>
  <si>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</si>
  <si>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</si>
  <si>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</si>
  <si>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</si>
  <si>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</si>
  <si>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</si>
  <si>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</si>
  <si>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</si>
  <si>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</si>
  <si>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</si>
  <si>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</si>
  <si>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</si>
  <si>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</si>
  <si>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</si>
  <si>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</si>
  <si>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</si>
  <si>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</si>
  <si>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</si>
  <si>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</si>
  <si>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</si>
  <si>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</si>
  <si>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</si>
  <si>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</si>
  <si>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</si>
  <si>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</si>
  <si>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</si>
  <si>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</si>
  <si>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</si>
  <si>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</si>
  <si>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</si>
  <si>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</si>
  <si>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</si>
  <si>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</si>
  <si>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</si>
  <si>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</si>
  <si>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</si>
  <si>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</si>
  <si>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</si>
  <si>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</si>
  <si>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</si>
  <si>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</si>
  <si>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</si>
  <si>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</si>
  <si>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</si>
  <si>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</si>
  <si>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</si>
  <si>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</si>
  <si>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</si>
  <si>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</si>
  <si>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</si>
  <si>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</si>
  <si>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</si>
  <si>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</si>
  <si>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</si>
  <si>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</si>
  <si>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</si>
  <si>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</si>
  <si>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</si>
  <si>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</si>
  <si>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</si>
  <si>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</si>
  <si>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</si>
  <si>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</si>
  <si>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</si>
  <si>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</si>
  <si>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</si>
  <si>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</si>
  <si>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</si>
  <si>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</si>
  <si>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</si>
  <si>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</si>
  <si>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</si>
  <si>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</si>
  <si>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</si>
  <si>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</si>
  <si>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</si>
  <si>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</si>
  <si>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</si>
  <si>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</si>
  <si>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</si>
  <si>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</si>
  <si>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</si>
  <si>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</si>
  <si>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</si>
  <si>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</si>
  <si>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</si>
  <si>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</si>
  <si>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</si>
  <si>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</si>
  <si>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</si>
  <si>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</si>
  <si>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</si>
  <si>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</si>
  <si>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</si>
  <si>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</si>
  <si>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</si>
  <si>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</si>
  <si>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</si>
  <si>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</si>
  <si>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</si>
  <si>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</si>
  <si>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</si>
  <si>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</si>
  <si>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</si>
  <si>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</si>
  <si>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</si>
  <si>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</si>
  <si>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</si>
  <si>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</si>
  <si>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</si>
  <si>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</si>
  <si>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</si>
  <si>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</si>
  <si>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</si>
  <si>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</si>
  <si>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</si>
  <si>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</si>
  <si>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</si>
  <si>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</si>
  <si>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</si>
  <si>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</si>
  <si>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</si>
  <si>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</si>
  <si>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</si>
  <si>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</si>
  <si>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</si>
  <si>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</si>
  <si>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</si>
  <si>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</si>
  <si>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</si>
  <si>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</si>
  <si>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</si>
  <si>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</si>
  <si>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</si>
  <si>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</si>
  <si>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</si>
  <si>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</si>
  <si>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</si>
  <si>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</si>
  <si>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</si>
  <si>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</si>
  <si>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</si>
  <si>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</si>
  <si>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</si>
  <si>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</si>
  <si>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</si>
  <si>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</si>
  <si>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</si>
  <si>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</si>
  <si>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</si>
  <si>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</si>
  <si>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</si>
  <si>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</si>
  <si>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</si>
  <si>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</si>
  <si>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</si>
  <si>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</si>
  <si>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</si>
  <si>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</si>
  <si>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</si>
  <si>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</si>
  <si>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</si>
  <si>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</si>
  <si>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</si>
  <si>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</si>
  <si>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</si>
  <si>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</si>
  <si>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</si>
  <si>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</si>
  <si>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</si>
  <si>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</si>
  <si>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</si>
  <si>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</si>
  <si>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</si>
  <si>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</si>
  <si>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</si>
  <si>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</si>
  <si>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</si>
  <si>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</si>
  <si>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</si>
  <si>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</si>
  <si>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</si>
  <si>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</si>
  <si>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</si>
  <si>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</si>
  <si>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</si>
  <si>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</si>
  <si>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</si>
  <si>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</si>
  <si>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</si>
  <si>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</si>
  <si>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</si>
  <si>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</si>
  <si>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</si>
  <si>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</si>
  <si>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</si>
  <si>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</si>
  <si>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</si>
  <si>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</si>
  <si>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</si>
  <si>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</si>
  <si>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</si>
  <si>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</si>
  <si>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</si>
  <si>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</si>
  <si>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</si>
  <si>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</si>
  <si>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</si>
  <si>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</si>
  <si>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</si>
  <si>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</si>
  <si>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</si>
  <si>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</si>
  <si>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</si>
  <si>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</si>
  <si>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</si>
  <si>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</si>
  <si>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</si>
  <si>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</si>
  <si>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</si>
  <si>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</si>
  <si>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</si>
  <si>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</si>
  <si>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</si>
  <si>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</si>
  <si>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</si>
  <si>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</si>
  <si>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</si>
  <si>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</si>
  <si>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</si>
  <si>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</si>
  <si>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</si>
  <si>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</si>
  <si>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</si>
  <si>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</si>
  <si>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</si>
  <si>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</si>
  <si>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</si>
  <si>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</si>
  <si>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</si>
  <si>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</si>
  <si>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</si>
  <si>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</si>
  <si>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</si>
  <si>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</si>
  <si>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</si>
  <si>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</si>
  <si>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</si>
  <si>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</si>
  <si>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</si>
  <si>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</si>
  <si>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</si>
  <si>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</si>
  <si>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</si>
  <si>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</si>
  <si>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</si>
  <si>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</si>
  <si>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</si>
  <si>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</si>
  <si>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</si>
  <si>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</si>
  <si>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</si>
  <si>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</si>
  <si>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</si>
  <si>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</si>
  <si>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</si>
  <si>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</si>
  <si>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</si>
  <si>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</si>
  <si>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</si>
  <si>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</si>
  <si>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</si>
  <si>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</si>
  <si>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</si>
  <si>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</si>
  <si>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</si>
  <si>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</si>
  <si>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</si>
  <si>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</si>
  <si>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</si>
  <si>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</si>
  <si>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</si>
  <si>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</si>
  <si>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</si>
  <si>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</si>
  <si>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</si>
  <si>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</si>
  <si>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</si>
  <si>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</si>
  <si>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</si>
  <si>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</si>
  <si>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</si>
  <si>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</si>
  <si>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</si>
  <si>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</si>
  <si>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</si>
  <si>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</si>
  <si>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</si>
  <si>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</si>
  <si>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</si>
  <si>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</si>
  <si>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</si>
  <si>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</si>
  <si>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</si>
  <si>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</si>
  <si>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</si>
  <si>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</si>
  <si>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</si>
  <si>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</si>
  <si>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</si>
  <si>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</si>
  <si>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</si>
  <si>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</si>
  <si>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</si>
  <si>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</si>
  <si>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</si>
  <si>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</si>
  <si>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</si>
  <si>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</si>
  <si>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</si>
  <si>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</si>
  <si>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</si>
  <si>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</si>
  <si>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</si>
  <si>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</si>
  <si>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</si>
  <si>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</si>
  <si>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</si>
  <si>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</si>
  <si>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</si>
  <si>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</si>
  <si>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</si>
  <si>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</si>
  <si>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</si>
  <si>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</si>
  <si>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</si>
  <si>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</si>
  <si>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</si>
  <si>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</si>
  <si>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</si>
  <si>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</si>
  <si>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</si>
  <si>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</si>
  <si>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</si>
  <si>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</si>
  <si>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</si>
  <si>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</si>
  <si>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</si>
  <si>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</si>
  <si>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</si>
  <si>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</si>
  <si>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</si>
  <si>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</si>
  <si>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</si>
  <si>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</si>
  <si>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</si>
  <si>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</si>
  <si>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</si>
  <si>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</si>
  <si>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</si>
  <si>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</si>
  <si>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</si>
  <si>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</si>
  <si>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</si>
  <si>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</si>
  <si>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</si>
  <si>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</si>
  <si>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</si>
  <si>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</si>
  <si>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</si>
  <si>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</si>
  <si>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</si>
  <si>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</si>
  <si>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</si>
  <si>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</si>
  <si>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</si>
  <si>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</si>
  <si>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</si>
  <si>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</si>
  <si>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</si>
  <si>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</si>
  <si>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</si>
  <si>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</si>
  <si>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</si>
  <si>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</si>
  <si>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</si>
  <si>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</si>
  <si>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</si>
  <si>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</si>
  <si>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</si>
  <si>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</si>
  <si>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</si>
  <si>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</si>
  <si>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</si>
  <si>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</si>
  <si>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</si>
  <si>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</si>
  <si>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</si>
  <si>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</si>
  <si>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</si>
  <si>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</si>
  <si>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</si>
  <si>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</si>
  <si>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</si>
  <si>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</si>
  <si>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</si>
  <si>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</si>
  <si>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</si>
  <si>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</si>
  <si>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</si>
  <si>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</si>
  <si>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</si>
  <si>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</si>
  <si>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</si>
  <si>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</si>
  <si>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</si>
  <si>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</si>
  <si>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</si>
  <si>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</si>
  <si>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</si>
  <si>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</si>
  <si>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</si>
  <si>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</si>
  <si>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</si>
  <si>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</si>
  <si>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</si>
  <si>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</si>
  <si>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</si>
  <si>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</si>
  <si>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</si>
  <si>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</si>
  <si>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</si>
  <si>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</si>
  <si>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</si>
  <si>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</si>
  <si>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</si>
  <si>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</si>
  <si>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</si>
  <si>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</si>
  <si>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</si>
  <si>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</si>
  <si>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</si>
  <si>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</si>
  <si>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</si>
  <si>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</si>
  <si>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</si>
  <si>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</si>
  <si>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</si>
  <si>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</si>
  <si>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</si>
  <si>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</si>
  <si>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</si>
  <si>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</si>
  <si>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</si>
  <si>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</si>
  <si>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</si>
  <si>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</si>
  <si>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</si>
  <si>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</si>
  <si>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</si>
  <si>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</si>
  <si>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</si>
  <si>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</si>
  <si>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</si>
  <si>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</si>
  <si>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</si>
  <si>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</si>
  <si>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</si>
  <si>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</si>
  <si>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</si>
  <si>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</si>
  <si>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</si>
  <si>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</si>
  <si>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</si>
  <si>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</si>
  <si>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</si>
  <si>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</si>
  <si>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</si>
  <si>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</si>
  <si>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</si>
  <si>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</si>
  <si>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</si>
  <si>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</si>
  <si>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</si>
  <si>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</si>
  <si>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</si>
  <si>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</si>
  <si>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</si>
  <si>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</si>
  <si>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</si>
  <si>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</si>
  <si>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</si>
  <si>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</si>
  <si>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</si>
  <si>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</si>
  <si>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</si>
  <si>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</si>
  <si>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</si>
  <si>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</si>
  <si>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</si>
  <si>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</si>
  <si>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</si>
  <si>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</si>
  <si>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</si>
  <si>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</si>
  <si>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</si>
  <si>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</si>
  <si>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</si>
  <si>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</si>
  <si>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</si>
  <si>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</si>
  <si>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</si>
  <si>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</si>
  <si>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</si>
  <si>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</si>
  <si>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</si>
  <si>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</si>
  <si>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</si>
  <si>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</si>
  <si>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</si>
  <si>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</si>
  <si>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</si>
  <si>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</si>
  <si>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</si>
  <si>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</si>
  <si>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</si>
  <si>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</si>
  <si>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</si>
  <si>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</si>
  <si>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</si>
  <si>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</si>
  <si>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</si>
  <si>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</si>
  <si>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</si>
  <si>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</si>
  <si>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</si>
  <si>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</si>
  <si>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</si>
  <si>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</si>
  <si>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</si>
  <si>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</si>
  <si>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</si>
  <si>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</si>
  <si>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</si>
  <si>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</si>
  <si>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</si>
  <si>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</si>
  <si>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</si>
  <si>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</si>
  <si>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</si>
  <si>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</si>
  <si>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</si>
  <si>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</si>
  <si>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</si>
  <si>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</si>
  <si>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</si>
  <si>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</si>
  <si>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</si>
  <si>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</si>
  <si>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</si>
  <si>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</si>
  <si>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</si>
  <si>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</si>
  <si>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</si>
  <si>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</si>
  <si>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</si>
  <si>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</si>
  <si>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</si>
  <si>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</si>
  <si>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</si>
  <si>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</si>
  <si>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</si>
  <si>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</si>
  <si>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</si>
  <si>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</si>
  <si>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</si>
  <si>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</si>
  <si>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</si>
  <si>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</si>
  <si>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</si>
  <si>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</si>
  <si>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</si>
  <si>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</si>
  <si>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</si>
  <si>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</si>
  <si>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</si>
  <si>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</si>
  <si>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</si>
  <si>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</si>
  <si>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</si>
  <si>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</si>
  <si>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</si>
  <si>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</si>
  <si>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</si>
  <si>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</si>
  <si>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</si>
  <si>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</si>
  <si>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</si>
  <si>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</si>
  <si>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</si>
  <si>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</si>
  <si>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</si>
  <si>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</si>
  <si>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</si>
  <si>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</si>
  <si>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</si>
  <si>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</si>
  <si>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</si>
  <si>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</si>
  <si>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</si>
  <si>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</si>
  <si>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</si>
  <si>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</si>
  <si>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</si>
  <si>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</si>
  <si>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</si>
  <si>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</si>
  <si>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</si>
  <si>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</si>
  <si>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</si>
  <si>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</si>
  <si>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</si>
  <si>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</si>
  <si>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</si>
  <si>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</si>
  <si>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</si>
  <si>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</si>
  <si>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</si>
  <si>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</si>
  <si>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</si>
  <si>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</si>
  <si>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</si>
  <si>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</si>
  <si>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</si>
  <si>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</si>
  <si>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</si>
  <si>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</si>
  <si>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</si>
  <si>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</si>
  <si>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</si>
  <si>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</si>
  <si>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</si>
  <si>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</si>
  <si>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</si>
  <si>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</si>
  <si>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</si>
  <si>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</si>
  <si>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</si>
  <si>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</si>
  <si>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</si>
  <si>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</si>
  <si>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</si>
  <si>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</si>
  <si>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</si>
  <si>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</si>
  <si>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</si>
  <si>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</si>
  <si>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</si>
  <si>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</si>
  <si>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</si>
  <si>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</si>
  <si>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</si>
  <si>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</si>
  <si>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</si>
  <si>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</si>
  <si>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</si>
  <si>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</si>
  <si>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</si>
  <si>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</si>
  <si>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</si>
  <si>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</si>
  <si>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</si>
  <si>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</si>
  <si>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</si>
  <si>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</si>
  <si>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</si>
  <si>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</si>
  <si>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</si>
  <si>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</si>
  <si>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</si>
  <si>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</si>
  <si>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</si>
  <si>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</si>
  <si>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</si>
  <si>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</si>
  <si>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</si>
  <si>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</si>
  <si>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</si>
  <si>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</si>
  <si>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</si>
  <si>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</si>
  <si>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</si>
  <si>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</si>
  <si>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</si>
  <si>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</si>
  <si>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</si>
  <si>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</si>
  <si>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</si>
  <si>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</si>
  <si>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</si>
  <si>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</si>
  <si>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</si>
  <si>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</si>
  <si>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</si>
  <si>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</si>
  <si>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</si>
  <si>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</si>
  <si>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</si>
  <si>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</si>
  <si>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</si>
  <si>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</si>
  <si>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</si>
  <si>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</si>
  <si>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</si>
  <si>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</si>
  <si>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</si>
  <si>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</si>
  <si>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</si>
  <si>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</si>
  <si>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</si>
  <si>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</si>
  <si>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</si>
  <si>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</si>
  <si>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</si>
  <si>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</si>
  <si>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</si>
  <si>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</si>
  <si>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</si>
  <si>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</si>
  <si>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</si>
  <si>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</si>
  <si>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</si>
  <si>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</si>
  <si>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</si>
  <si>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</si>
  <si>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</si>
  <si>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</si>
  <si>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</si>
  <si>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</si>
  <si>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</si>
  <si>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</si>
  <si>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</si>
  <si>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</si>
  <si>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</si>
  <si>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</si>
  <si>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</si>
  <si>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</si>
  <si>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</si>
  <si>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</si>
  <si>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</si>
  <si>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</si>
  <si>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</si>
  <si>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</si>
  <si>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</si>
  <si>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</si>
  <si>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</si>
  <si>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</si>
  <si>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</si>
  <si>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</si>
  <si>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</si>
  <si>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</si>
  <si>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</si>
  <si>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</si>
  <si>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</si>
  <si>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</si>
  <si>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</si>
  <si>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</si>
  <si>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</si>
  <si>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</si>
  <si>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</si>
  <si>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</si>
  <si>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</si>
  <si>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</si>
  <si>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</si>
  <si>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</si>
  <si>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</si>
  <si>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</si>
  <si>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</si>
  <si>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</si>
  <si>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</si>
  <si>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</si>
  <si>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</si>
  <si>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</si>
  <si>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</si>
  <si>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</si>
  <si>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</si>
  <si>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</si>
  <si>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</si>
  <si>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</si>
  <si>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</si>
  <si>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</si>
  <si>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</si>
  <si>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</si>
  <si>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</si>
  <si>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</si>
  <si>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</si>
  <si>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</si>
  <si>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</si>
  <si>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</si>
  <si>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</si>
  <si>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</si>
  <si>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</si>
  <si>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</si>
  <si>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</si>
  <si>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</si>
  <si>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</si>
  <si>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</si>
  <si>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</si>
  <si>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</si>
  <si>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</si>
  <si>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</si>
  <si>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</si>
  <si>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</si>
  <si>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</si>
  <si>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</si>
  <si>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</si>
  <si>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</si>
  <si>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</si>
  <si>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</si>
  <si>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</si>
  <si>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</si>
  <si>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</si>
  <si>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</si>
  <si>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</si>
  <si>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</si>
  <si>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</si>
  <si>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</si>
  <si>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</si>
  <si>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</si>
  <si>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</si>
  <si>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</si>
  <si>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</si>
  <si>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</si>
  <si>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</si>
  <si>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</si>
  <si>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</si>
  <si>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</si>
  <si>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</si>
  <si>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</si>
  <si>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</si>
  <si>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</si>
  <si>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</si>
  <si>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</si>
  <si>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</si>
  <si>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</si>
  <si>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</si>
  <si>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</si>
  <si>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</si>
  <si>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</si>
  <si>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</si>
  <si>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</si>
  <si>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</si>
  <si>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</si>
  <si>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</si>
  <si>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</si>
  <si>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</si>
  <si>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</si>
  <si>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</si>
  <si>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</si>
  <si>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</si>
  <si>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</si>
  <si>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</si>
  <si>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</si>
  <si>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</si>
  <si>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</si>
  <si>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</si>
  <si>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</si>
  <si>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</si>
  <si>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</si>
  <si>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</si>
  <si>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</si>
  <si>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</si>
  <si>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</si>
  <si>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</si>
  <si>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</si>
  <si>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</si>
  <si>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</si>
  <si>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</si>
  <si>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</si>
  <si>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</si>
  <si>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</si>
  <si>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</si>
  <si>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</si>
  <si>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</si>
  <si>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</si>
  <si>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</si>
  <si>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</si>
  <si>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</si>
  <si>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</si>
  <si>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</si>
  <si>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</si>
  <si>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</si>
  <si>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</si>
  <si>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</si>
  <si>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</si>
  <si>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</si>
  <si>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</si>
  <si>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</si>
  <si>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</si>
  <si>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</si>
  <si>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</si>
  <si>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</si>
  <si>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</si>
  <si>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</si>
  <si>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</si>
  <si>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</si>
  <si>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</si>
  <si>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</si>
  <si>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</si>
  <si>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</si>
  <si>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</si>
  <si>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</si>
  <si>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</si>
  <si>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</si>
  <si>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</si>
  <si>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</si>
  <si>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</si>
  <si>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</si>
  <si>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</si>
  <si>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</si>
  <si>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</si>
  <si>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</si>
  <si>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</si>
  <si>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</si>
  <si>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</si>
  <si>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</si>
  <si>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</si>
  <si>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</si>
  <si>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</si>
  <si>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</si>
  <si>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</si>
  <si>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</si>
  <si>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</si>
  <si>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</si>
  <si>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</si>
  <si>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</si>
  <si>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</si>
  <si>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</si>
  <si>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</si>
  <si>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</si>
  <si>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</si>
  <si>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</si>
  <si>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</si>
  <si>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</si>
  <si>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</si>
  <si>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</si>
  <si>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</si>
  <si>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</si>
  <si>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</si>
  <si>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</si>
  <si>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</si>
  <si>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</si>
  <si>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</si>
  <si>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</si>
  <si>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</si>
  <si>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</si>
  <si>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</si>
  <si>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</si>
  <si>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</si>
  <si>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</si>
  <si>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</si>
  <si>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</si>
  <si>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</si>
  <si>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</si>
  <si>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</si>
  <si>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</si>
  <si>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</si>
  <si>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</si>
  <si>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</si>
  <si>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</si>
  <si>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</si>
  <si>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</si>
  <si>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</si>
  <si>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</si>
  <si>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</si>
  <si>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</si>
  <si>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</si>
  <si>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</si>
  <si>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</si>
  <si>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</si>
  <si>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</si>
  <si>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</si>
  <si>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</si>
  <si>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</si>
  <si>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</si>
  <si>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</si>
  <si>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</si>
  <si>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</si>
  <si>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</si>
  <si>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</si>
  <si>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</si>
  <si>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</si>
  <si>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</si>
  <si>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</si>
  <si>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</si>
  <si>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</si>
  <si>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</si>
  <si>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</si>
  <si>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</si>
  <si>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</si>
  <si>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</si>
  <si>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</si>
  <si>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</si>
  <si>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</si>
  <si>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</si>
  <si>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</si>
  <si>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</si>
  <si>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</si>
  <si>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</si>
  <si>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</si>
  <si>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</si>
  <si>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</si>
  <si>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</si>
  <si>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</si>
  <si>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</si>
  <si>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</si>
  <si>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</si>
  <si>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</si>
  <si>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</si>
  <si>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</si>
  <si>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</si>
  <si>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</si>
  <si>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</si>
  <si>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</si>
  <si>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</si>
  <si>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</si>
  <si>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</si>
  <si>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</si>
  <si>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</si>
  <si>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</si>
  <si>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</si>
  <si>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</si>
  <si>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</si>
  <si>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</si>
  <si>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</si>
  <si>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</si>
  <si>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</si>
  <si>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</si>
  <si>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</si>
  <si>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</si>
  <si>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</si>
  <si>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</si>
  <si>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</si>
  <si>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</si>
  <si>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</si>
  <si>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</si>
  <si>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</si>
  <si>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</si>
  <si>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</si>
  <si>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</si>
  <si>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</si>
  <si>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</si>
  <si>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</si>
  <si>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</si>
  <si>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</si>
  <si>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</si>
  <si>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</si>
  <si>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</si>
  <si>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</si>
  <si>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</si>
  <si>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</si>
  <si>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</si>
  <si>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</si>
  <si>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</si>
  <si>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</si>
  <si>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</si>
  <si>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</si>
  <si>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</si>
  <si>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</si>
  <si>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</si>
  <si>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</si>
  <si>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</si>
  <si>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</si>
  <si>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</si>
  <si>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</si>
  <si>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</si>
  <si>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</si>
  <si>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</si>
  <si>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</si>
  <si>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</si>
  <si>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</si>
  <si>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</si>
  <si>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</si>
  <si>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</si>
  <si>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</si>
  <si>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</si>
  <si>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</si>
  <si>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</si>
  <si>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</si>
  <si>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</si>
  <si>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</si>
  <si>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</si>
  <si>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</si>
  <si>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</si>
  <si>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</si>
  <si>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</si>
  <si>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</si>
  <si>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</si>
  <si>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</si>
  <si>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</si>
  <si>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</si>
  <si>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</si>
  <si>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</si>
  <si>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</si>
  <si>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</si>
  <si>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</si>
  <si>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</si>
  <si>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</si>
  <si>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</si>
  <si>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</si>
  <si>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</si>
  <si>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</si>
  <si>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</si>
  <si>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</si>
  <si>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</si>
  <si>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</si>
  <si>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</si>
  <si>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</si>
  <si>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</si>
  <si>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</si>
  <si>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</si>
  <si>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</si>
  <si>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</si>
  <si>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</si>
  <si>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</si>
  <si>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</si>
  <si>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</si>
  <si>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</si>
  <si>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</si>
  <si>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</si>
  <si>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</si>
  <si>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</si>
  <si>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</si>
  <si>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</si>
  <si>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</si>
  <si>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</si>
  <si>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</si>
  <si>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</si>
  <si>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</si>
  <si>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</si>
  <si>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</si>
  <si>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</si>
  <si>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</si>
  <si>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</si>
  <si>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</si>
  <si>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</si>
  <si>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</si>
  <si>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</si>
  <si>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</si>
  <si>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</si>
  <si>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</si>
  <si>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</si>
  <si>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</si>
  <si>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</si>
  <si>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</si>
  <si>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</si>
  <si>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</si>
  <si>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</si>
  <si>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</si>
  <si>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</si>
  <si>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</si>
  <si>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</si>
  <si>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</si>
  <si>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</si>
  <si>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</si>
  <si>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</si>
  <si>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</si>
  <si>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</si>
  <si>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</si>
  <si>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</si>
  <si>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</si>
  <si>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</si>
  <si>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</si>
  <si>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</si>
  <si>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</si>
  <si>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</si>
  <si>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</si>
  <si>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</si>
  <si>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</si>
  <si>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</si>
  <si>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</si>
  <si>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</si>
  <si>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</si>
  <si>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</si>
  <si>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</si>
  <si>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</si>
  <si>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</si>
  <si>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</si>
  <si>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</si>
  <si>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</si>
  <si>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</si>
  <si>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</si>
  <si>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</si>
  <si>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</si>
  <si>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</si>
  <si>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</si>
  <si>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</si>
  <si>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</si>
  <si>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</si>
  <si>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</si>
  <si>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</si>
  <si>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</si>
  <si>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</si>
  <si>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</si>
  <si>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</si>
  <si>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</si>
  <si>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</si>
  <si>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</si>
  <si>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</si>
  <si>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</si>
  <si>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</si>
  <si>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</si>
  <si>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</si>
  <si>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</si>
  <si>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</si>
  <si>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</si>
  <si>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</si>
  <si>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</si>
  <si>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</si>
  <si>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</si>
  <si>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</si>
  <si>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</si>
  <si>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</si>
  <si>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</si>
  <si>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</si>
  <si>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</si>
  <si>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</si>
  <si>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</si>
  <si>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</si>
  <si>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</si>
  <si>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</si>
  <si>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</si>
  <si>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</si>
  <si>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</si>
  <si>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</si>
  <si>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</si>
  <si>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</si>
  <si>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</si>
  <si>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</si>
  <si>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</si>
  <si>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</si>
  <si>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</si>
  <si>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</si>
  <si>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</si>
  <si>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</si>
  <si>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</si>
  <si>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</si>
  <si>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</si>
  <si>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</si>
  <si>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</si>
  <si>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</si>
  <si>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</si>
  <si>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</si>
  <si>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</si>
  <si>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</si>
  <si>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</si>
  <si>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</si>
  <si>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</si>
  <si>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</si>
  <si>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</si>
  <si>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</si>
  <si>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</si>
  <si>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</si>
  <si>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</si>
  <si>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</si>
  <si>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</si>
  <si>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</si>
  <si>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</si>
  <si>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</si>
  <si>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</si>
  <si>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</si>
  <si>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</si>
  <si>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</si>
  <si>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</si>
  <si>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</si>
  <si>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</si>
  <si>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</si>
  <si>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</si>
  <si>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</si>
  <si>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</si>
  <si>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</si>
  <si>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</si>
  <si>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</si>
  <si>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</si>
  <si>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</si>
  <si>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</si>
  <si>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</si>
  <si>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</si>
  <si>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</si>
  <si>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</si>
  <si>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</si>
  <si>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</si>
  <si>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</si>
  <si>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</si>
  <si>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</si>
  <si>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</si>
  <si>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</si>
  <si>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</si>
  <si>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</si>
  <si>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</si>
  <si>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</si>
  <si>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</si>
  <si>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</si>
  <si>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</si>
  <si>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</si>
  <si>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</si>
  <si>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</si>
  <si>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</si>
  <si>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</si>
  <si>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</si>
  <si>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</si>
  <si>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</si>
  <si>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</si>
  <si>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</si>
  <si>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</si>
  <si>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</si>
  <si>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</si>
  <si>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</si>
  <si>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</si>
  <si>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</si>
  <si>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</si>
  <si>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</si>
  <si>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</si>
  <si>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</si>
  <si>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</si>
  <si>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</si>
  <si>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</si>
  <si>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</si>
  <si>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</si>
  <si>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</si>
  <si>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</si>
  <si>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</si>
  <si>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</si>
  <si>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</si>
  <si>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</si>
  <si>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</si>
  <si>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</si>
  <si>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</si>
  <si>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</si>
  <si>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</si>
  <si>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</si>
  <si>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</si>
  <si>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</si>
  <si>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</si>
  <si>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</si>
  <si>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</si>
  <si>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</si>
  <si>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</si>
  <si>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</si>
  <si>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</si>
  <si>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</si>
  <si>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</si>
  <si>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</si>
  <si>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</si>
  <si>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</si>
  <si>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</si>
  <si>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</si>
  <si>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</si>
  <si>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</si>
  <si>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</si>
  <si>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</si>
  <si>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</si>
  <si>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</si>
  <si>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</si>
  <si>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</si>
  <si>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</si>
  <si>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</si>
  <si>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</si>
  <si>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</si>
  <si>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</si>
  <si>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</si>
  <si>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</si>
  <si>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</si>
  <si>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</si>
  <si>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</si>
  <si>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</si>
  <si>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</si>
  <si>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</si>
  <si>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</si>
  <si>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</si>
  <si>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</si>
  <si>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</si>
  <si>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</si>
  <si>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</si>
  <si>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</si>
  <si>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</si>
  <si>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</si>
  <si>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</si>
  <si>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</si>
  <si>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</si>
  <si>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</si>
  <si>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</si>
  <si>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</si>
  <si>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</si>
  <si>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</si>
  <si>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</si>
  <si>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</si>
  <si>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</si>
  <si>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</si>
  <si>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</si>
  <si>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</si>
  <si>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</si>
  <si>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</si>
  <si>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</si>
  <si>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</si>
  <si>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</si>
  <si>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</si>
  <si>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</si>
  <si>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</si>
  <si>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</si>
  <si>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</si>
  <si>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</si>
  <si>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</si>
  <si>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</si>
  <si>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</si>
  <si>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</si>
  <si>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</si>
  <si>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</si>
  <si>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</si>
  <si>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</si>
  <si>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</si>
  <si>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</si>
  <si>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</si>
  <si>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</si>
  <si>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</si>
  <si>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</si>
  <si>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</si>
  <si>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</si>
  <si>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</si>
  <si>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</si>
  <si>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</si>
  <si>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</si>
  <si>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</si>
  <si>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</si>
  <si>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</si>
  <si>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</si>
  <si>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</si>
  <si>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</si>
  <si>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</si>
  <si>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</si>
  <si>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</si>
  <si>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</si>
  <si>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</si>
  <si>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</si>
  <si>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</si>
  <si>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</si>
  <si>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</si>
  <si>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</si>
  <si>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</si>
  <si>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</si>
  <si>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</si>
  <si>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</si>
  <si>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</si>
  <si>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</si>
  <si>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</si>
  <si>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</si>
  <si>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</si>
  <si>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</si>
  <si>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</si>
  <si>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</si>
  <si>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</si>
  <si>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</si>
  <si>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</si>
  <si>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</si>
  <si>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</si>
  <si>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</si>
  <si>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</si>
  <si>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</si>
  <si>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</si>
  <si>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</si>
  <si>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</si>
  <si>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</si>
  <si>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</si>
  <si>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</si>
  <si>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</si>
  <si>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</si>
  <si>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</si>
  <si>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</si>
  <si>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</si>
  <si>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</si>
  <si>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</si>
  <si>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</si>
  <si>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</si>
  <si>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</si>
  <si>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</si>
  <si>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</si>
  <si>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</si>
  <si>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</si>
  <si>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</si>
  <si>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</si>
  <si>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</si>
  <si>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</si>
  <si>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</si>
  <si>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</si>
  <si>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</si>
  <si>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</si>
  <si>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</si>
  <si>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</si>
  <si>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</si>
  <si>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</si>
  <si>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</si>
  <si>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</si>
  <si>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</si>
  <si>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</si>
  <si>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</si>
  <si>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</si>
  <si>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</si>
  <si>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</si>
  <si>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</si>
  <si>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</si>
  <si>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</si>
  <si>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</si>
  <si>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</si>
  <si>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</si>
  <si>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</si>
  <si>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</si>
  <si>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</si>
  <si>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</si>
  <si>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</si>
  <si>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</si>
  <si>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</si>
  <si>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</si>
  <si>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</si>
  <si>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</si>
  <si>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</si>
  <si>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</si>
  <si>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</si>
  <si>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</si>
  <si>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</si>
  <si>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</si>
  <si>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</si>
  <si>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</si>
  <si>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</si>
  <si>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</si>
  <si>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</si>
  <si>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</si>
  <si>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</si>
  <si>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</si>
  <si>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</si>
  <si>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</si>
  <si>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</si>
  <si>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</si>
  <si>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</si>
  <si>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</si>
  <si>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</si>
  <si>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</si>
  <si>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</si>
  <si>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</si>
  <si>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</si>
  <si>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</si>
  <si>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</si>
  <si>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</si>
  <si>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</si>
  <si>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</si>
  <si>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</si>
  <si>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</si>
  <si>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</si>
  <si>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</si>
  <si>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</si>
  <si>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</si>
  <si>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</si>
  <si>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</si>
  <si>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</si>
  <si>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</si>
  <si>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</si>
  <si>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</si>
  <si>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</si>
  <si>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</si>
  <si>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</si>
  <si>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</si>
  <si>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</si>
  <si>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</si>
  <si>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</si>
  <si>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</si>
  <si>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</si>
  <si>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</si>
  <si>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</si>
  <si>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</si>
  <si>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</si>
  <si>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</si>
  <si>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</si>
  <si>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</si>
  <si>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</si>
  <si>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</si>
  <si>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</si>
  <si>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</si>
  <si>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</si>
  <si>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</si>
  <si>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</si>
  <si>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</si>
  <si>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</si>
  <si>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</si>
  <si>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</si>
  <si>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</si>
  <si>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</si>
  <si>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</si>
  <si>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</si>
  <si>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</si>
  <si>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</si>
  <si>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</si>
  <si>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</si>
  <si>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</si>
  <si>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</si>
  <si>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</si>
  <si>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</si>
  <si>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</si>
  <si>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</si>
  <si>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</si>
  <si>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</si>
  <si>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</si>
  <si>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</si>
  <si>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</si>
  <si>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</si>
  <si>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</si>
  <si>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</si>
  <si>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</si>
  <si>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</si>
  <si>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</si>
  <si>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</si>
  <si>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</si>
  <si>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</si>
  <si>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</si>
  <si>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</si>
  <si>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</si>
  <si>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</si>
  <si>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</si>
  <si>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</si>
  <si>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</si>
  <si>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</si>
  <si>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</si>
  <si>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</si>
  <si>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</si>
  <si>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</si>
  <si>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</si>
  <si>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</si>
  <si>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</si>
  <si>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</si>
  <si>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</si>
  <si>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</si>
  <si>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</si>
  <si>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</si>
  <si>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</si>
  <si>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</si>
  <si>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</si>
  <si>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</si>
  <si>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</si>
  <si>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</si>
  <si>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</si>
  <si>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</si>
  <si>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</si>
  <si>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</si>
  <si>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</si>
  <si>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</si>
  <si>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</si>
  <si>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</si>
  <si>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</si>
  <si>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</si>
  <si>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</si>
  <si>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</si>
  <si>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</si>
  <si>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</si>
  <si>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</si>
  <si>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</si>
  <si>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</si>
  <si>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</si>
  <si>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</si>
  <si>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</si>
  <si>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</si>
  <si>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</si>
  <si>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</si>
  <si>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</si>
  <si>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</si>
  <si>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</si>
  <si>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</si>
  <si>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</si>
  <si>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</si>
  <si>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</si>
  <si>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</si>
  <si>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</si>
  <si>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</si>
  <si>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</si>
  <si>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</si>
  <si>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</si>
  <si>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</si>
  <si>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</si>
  <si>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</si>
  <si>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</si>
  <si>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</si>
  <si>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</si>
  <si>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</si>
  <si>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</si>
  <si>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</si>
  <si>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</si>
  <si>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</si>
  <si>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</si>
  <si>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</si>
  <si>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</si>
  <si>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</si>
  <si>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</si>
  <si>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</si>
  <si>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</si>
  <si>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</si>
  <si>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</si>
  <si>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</si>
  <si>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</si>
  <si>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</si>
  <si>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</si>
  <si>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</si>
  <si>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</si>
  <si>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</si>
  <si>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</si>
  <si>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</si>
  <si>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</si>
  <si>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</si>
  <si>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</si>
  <si>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</si>
  <si>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</si>
  <si>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</si>
  <si>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</si>
  <si>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</si>
  <si>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</si>
  <si>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</si>
  <si>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</si>
  <si>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</si>
  <si>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</si>
  <si>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</si>
  <si>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</si>
  <si>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</si>
  <si>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</si>
  <si>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</si>
  <si>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</si>
  <si>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</si>
  <si>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</si>
  <si>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</si>
  <si>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</si>
  <si>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</si>
  <si>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</si>
  <si>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</si>
  <si>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</si>
  <si>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</si>
  <si>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</si>
  <si>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</si>
  <si>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</si>
  <si>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</si>
  <si>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</si>
  <si>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</si>
  <si>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</si>
  <si>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</si>
  <si>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</si>
  <si>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</si>
  <si>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</si>
  <si>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</si>
  <si>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</si>
  <si>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</si>
  <si>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</si>
  <si>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</si>
  <si>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</si>
  <si>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</si>
  <si>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</si>
  <si>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</si>
  <si>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</si>
  <si>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</si>
  <si>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</si>
  <si>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</si>
  <si>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</si>
  <si>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</si>
  <si>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</si>
  <si>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</si>
  <si>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</si>
  <si>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</si>
  <si>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</si>
  <si>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</si>
  <si>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</si>
  <si>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</si>
  <si>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</si>
  <si>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</si>
  <si>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</si>
  <si>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</si>
  <si>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</si>
  <si>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</si>
  <si>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</si>
  <si>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</si>
  <si>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</si>
  <si>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</si>
  <si>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</si>
  <si>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</si>
  <si>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</si>
  <si>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</si>
  <si>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</si>
  <si>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</si>
  <si>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</si>
  <si>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</si>
  <si>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</si>
  <si>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</si>
  <si>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</si>
  <si>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</si>
  <si>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</si>
  <si>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</si>
  <si>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</si>
  <si>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</si>
  <si>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</si>
  <si>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</si>
  <si>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</si>
  <si>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</si>
  <si>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</si>
  <si>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</si>
  <si>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</si>
  <si>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</si>
  <si>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</si>
  <si>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</si>
  <si>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</si>
  <si>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</si>
  <si>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</si>
  <si>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</si>
  <si>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</si>
  <si>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</si>
  <si>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</si>
  <si>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</si>
  <si>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</si>
  <si>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</si>
  <si>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</si>
  <si>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</si>
  <si>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</si>
  <si>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</si>
  <si>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</si>
  <si>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</si>
  <si>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</si>
  <si>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</si>
  <si>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</si>
  <si>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</si>
  <si>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</si>
  <si>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</si>
  <si>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</si>
  <si>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</si>
  <si>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</si>
  <si>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</si>
  <si>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</si>
  <si>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</si>
  <si>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</si>
  <si>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</si>
  <si>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</si>
  <si>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</si>
  <si>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</si>
  <si>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</si>
  <si>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</si>
  <si>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</si>
  <si>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</si>
  <si>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</si>
  <si>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</si>
  <si>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</si>
  <si>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</si>
  <si>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</si>
  <si>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</si>
  <si>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</si>
  <si>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</si>
  <si>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</si>
  <si>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</si>
  <si>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</si>
  <si>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</si>
  <si>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</si>
  <si>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</si>
  <si>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</si>
  <si>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</si>
  <si>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</si>
  <si>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</si>
  <si>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</si>
  <si>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</si>
  <si>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</si>
  <si>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</si>
  <si>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</si>
  <si>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</si>
  <si>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</si>
  <si>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</si>
  <si>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</si>
  <si>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</si>
  <si>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</si>
  <si>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</si>
  <si>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</si>
  <si>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</si>
  <si>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</si>
  <si>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</si>
  <si>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</si>
  <si>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</si>
  <si>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</si>
  <si>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</si>
  <si>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</si>
  <si>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</si>
  <si>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</si>
  <si>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</si>
  <si>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</si>
  <si>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</si>
  <si>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</si>
  <si>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</si>
  <si>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</si>
  <si>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</si>
  <si>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</si>
  <si>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</si>
  <si>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</si>
  <si>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</si>
  <si>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</si>
  <si>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</si>
  <si>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</si>
  <si>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</si>
  <si>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</si>
  <si>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</si>
  <si>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</si>
  <si>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</si>
  <si>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</si>
  <si>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</si>
  <si>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</si>
  <si>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</si>
  <si>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</si>
  <si>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</si>
  <si>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</si>
  <si>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</si>
  <si>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</si>
  <si>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</si>
  <si>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</si>
  <si>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</si>
  <si>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</si>
  <si>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</si>
  <si>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</si>
  <si>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</si>
  <si>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</si>
  <si>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</si>
  <si>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</si>
  <si>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</si>
  <si>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</si>
  <si>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</si>
  <si>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</si>
  <si>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</si>
  <si>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</si>
  <si>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</si>
  <si>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</si>
  <si>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</si>
  <si>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</si>
  <si>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</si>
  <si>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</si>
  <si>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</si>
  <si>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</si>
  <si>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</si>
  <si>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</si>
  <si>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</si>
  <si>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</si>
  <si>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</si>
  <si>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</si>
  <si>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</si>
  <si>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</si>
  <si>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</si>
  <si>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</si>
  <si>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</si>
  <si>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</si>
  <si>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</si>
  <si>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</si>
  <si>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</si>
  <si>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</si>
  <si>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</si>
  <si>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</si>
  <si>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</si>
  <si>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</si>
  <si>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</si>
  <si>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</si>
  <si>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</si>
  <si>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</si>
  <si>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</si>
  <si>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</si>
  <si>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</si>
  <si>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</si>
  <si>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</si>
  <si>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</si>
  <si>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</si>
  <si>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</si>
  <si>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</si>
  <si>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</si>
  <si>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</si>
  <si>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</si>
  <si>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</si>
  <si>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</si>
  <si>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</si>
  <si>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</si>
  <si>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</si>
  <si>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</si>
  <si>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</si>
  <si>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</si>
  <si>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</si>
  <si>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</si>
  <si>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</si>
  <si>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</si>
  <si>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</si>
  <si>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</si>
  <si>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</si>
  <si>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</si>
  <si>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</si>
  <si>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</si>
  <si>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</si>
  <si>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</si>
  <si>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</si>
  <si>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</si>
  <si>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</si>
  <si>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</si>
  <si>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</si>
  <si>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</si>
  <si>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</si>
  <si>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</si>
  <si>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</si>
  <si>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</si>
  <si>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</si>
  <si>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</si>
  <si>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</si>
  <si>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</si>
  <si>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</si>
  <si>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</si>
  <si>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</si>
  <si>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</si>
  <si>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</si>
  <si>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</si>
  <si>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</si>
  <si>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</si>
  <si>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</si>
  <si>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</si>
  <si>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</si>
  <si>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</si>
  <si>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</si>
  <si>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</si>
  <si>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</si>
  <si>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</si>
  <si>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</si>
  <si>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</si>
  <si>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</si>
  <si>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</si>
  <si>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</si>
  <si>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</si>
  <si>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</si>
  <si>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</si>
  <si>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</si>
  <si>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</si>
  <si>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</si>
  <si>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</si>
  <si>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</si>
  <si>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</si>
  <si>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</si>
  <si>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</si>
  <si>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</si>
  <si>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</si>
  <si>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</si>
  <si>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</si>
  <si>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</si>
  <si>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</si>
  <si>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</si>
  <si>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</si>
  <si>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</si>
  <si>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</si>
  <si>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</si>
  <si>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</si>
  <si>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</si>
  <si>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</si>
  <si>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</si>
  <si>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</si>
  <si>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</si>
  <si>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</si>
  <si>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</si>
  <si>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</si>
  <si>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</si>
  <si>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</si>
  <si>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</si>
  <si>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</si>
  <si>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</si>
  <si>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</si>
  <si>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</si>
  <si>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</si>
  <si>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</si>
  <si>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</si>
  <si>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</si>
  <si>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</si>
  <si>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</si>
  <si>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</si>
  <si>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</si>
  <si>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</si>
  <si>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</si>
  <si>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</si>
  <si>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</si>
  <si>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</si>
  <si>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</si>
  <si>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</si>
  <si>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</si>
  <si>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</si>
  <si>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</si>
  <si>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</si>
  <si>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</si>
  <si>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</si>
  <si>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</si>
  <si>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</si>
  <si>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</si>
  <si>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</si>
  <si>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</si>
  <si>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</si>
  <si>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</si>
  <si>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</si>
  <si>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</si>
  <si>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</si>
  <si>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</si>
  <si>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</si>
  <si>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</si>
  <si>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</si>
  <si>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</si>
  <si>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</si>
  <si>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</si>
  <si>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</si>
  <si>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</si>
  <si>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</si>
  <si>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</si>
  <si>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</si>
  <si>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</si>
  <si>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</si>
  <si>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</si>
  <si>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</si>
  <si>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</si>
  <si>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</si>
  <si>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</si>
  <si>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</si>
  <si>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</si>
  <si>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</si>
  <si>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</si>
  <si>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</si>
  <si>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</si>
  <si>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</si>
  <si>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</si>
  <si>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</si>
  <si>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</si>
  <si>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</si>
  <si>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</si>
  <si>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</si>
  <si>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</si>
  <si>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</si>
  <si>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</si>
  <si>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</si>
  <si>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</si>
  <si>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</si>
  <si>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</si>
  <si>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</si>
  <si>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</si>
  <si>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</si>
  <si>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</si>
  <si>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</si>
  <si>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</si>
  <si>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</si>
  <si>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</si>
  <si>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</si>
  <si>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</si>
  <si>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</si>
  <si>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</si>
  <si>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</si>
  <si>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</si>
  <si>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</si>
  <si>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</si>
  <si>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</si>
  <si>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</si>
  <si>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</si>
  <si>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</si>
  <si>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</si>
  <si>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</si>
  <si>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</si>
  <si>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</si>
  <si>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</si>
  <si>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</si>
  <si>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</si>
  <si>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</si>
  <si>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</si>
  <si>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</si>
  <si>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</si>
  <si>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</si>
  <si>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</si>
  <si>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</si>
  <si>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</si>
  <si>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</si>
  <si>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</si>
  <si>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</si>
  <si>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</si>
  <si>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</si>
  <si>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</si>
  <si>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</si>
  <si>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</si>
  <si>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</si>
  <si>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</si>
  <si>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</si>
  <si>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</si>
  <si>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</si>
  <si>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</si>
  <si>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</si>
  <si>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</si>
  <si>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</si>
  <si>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</si>
  <si>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</si>
  <si>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</si>
  <si>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</si>
  <si>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</si>
  <si>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</si>
  <si>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</si>
  <si>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</si>
  <si>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</si>
  <si>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</si>
  <si>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</si>
  <si>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</si>
  <si>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</si>
  <si>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</si>
  <si>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</si>
  <si>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</si>
  <si>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</si>
  <si>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</si>
  <si>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</si>
  <si>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</si>
  <si>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</si>
  <si>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</si>
  <si>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</si>
  <si>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</si>
  <si>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</si>
  <si>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</si>
  <si>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</si>
  <si>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</si>
  <si>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</si>
  <si>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</si>
  <si>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</si>
  <si>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</si>
  <si>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</si>
  <si>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</si>
  <si>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</si>
  <si>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</si>
  <si>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</si>
  <si>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</si>
  <si>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</si>
  <si>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</si>
  <si>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</si>
  <si>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</si>
  <si>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</si>
  <si>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</si>
  <si>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</si>
  <si>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</si>
  <si>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</si>
  <si>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</si>
  <si>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</si>
  <si>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</si>
  <si>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</si>
  <si>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</si>
  <si>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</si>
  <si>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</si>
  <si>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</si>
  <si>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</si>
  <si>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</si>
  <si>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</si>
  <si>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</si>
  <si>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</si>
  <si>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</si>
  <si>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</si>
  <si>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</si>
  <si>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</si>
  <si>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</si>
  <si>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</si>
  <si>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</si>
  <si>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</si>
  <si>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</si>
  <si>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</si>
  <si>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</si>
  <si>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</si>
  <si>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</si>
  <si>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</si>
  <si>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</si>
  <si>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</si>
  <si>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</si>
  <si>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</si>
  <si>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</si>
  <si>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</si>
  <si>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</si>
  <si>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</si>
  <si>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</si>
  <si>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</si>
  <si>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</si>
  <si>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</si>
  <si>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</si>
  <si>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</si>
  <si>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</si>
  <si>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</si>
  <si>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</si>
  <si>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</si>
  <si>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</si>
  <si>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</si>
  <si>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</si>
  <si>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</si>
  <si>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</si>
  <si>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</si>
  <si>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</si>
  <si>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</si>
  <si>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</si>
  <si>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</si>
  <si>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</si>
  <si>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</si>
  <si>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</si>
  <si>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</si>
  <si>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</si>
  <si>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</si>
  <si>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</si>
  <si>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</si>
  <si>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</si>
  <si>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</si>
  <si>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</si>
  <si>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</si>
  <si>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</si>
  <si>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</si>
  <si>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</si>
  <si>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</si>
  <si>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</si>
  <si>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</si>
  <si>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</si>
  <si>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</si>
  <si>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</si>
  <si>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</si>
  <si>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</si>
  <si>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</si>
  <si>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</si>
  <si>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</si>
  <si>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</si>
  <si>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</si>
  <si>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</si>
  <si>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</si>
  <si>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</si>
  <si>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</si>
  <si>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</si>
  <si>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</si>
  <si>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</si>
  <si>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</si>
  <si>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</si>
  <si>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</si>
  <si>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</si>
  <si>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</si>
  <si>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</si>
  <si>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</si>
  <si>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</si>
  <si>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</si>
  <si>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</si>
  <si>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</si>
  <si>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</si>
  <si>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</si>
  <si>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</si>
  <si>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</si>
  <si>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</si>
  <si>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</si>
  <si>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</si>
  <si>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</si>
  <si>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</si>
  <si>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</si>
  <si>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</si>
  <si>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</si>
  <si>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</si>
  <si>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</si>
  <si>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</si>
  <si>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</si>
  <si>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</si>
  <si>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</si>
  <si>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</si>
  <si>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</si>
  <si>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</si>
  <si>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</si>
  <si>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</si>
  <si>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</si>
  <si>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</si>
  <si>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</si>
  <si>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</si>
  <si>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</si>
  <si>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</si>
  <si>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</si>
  <si>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</si>
  <si>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</si>
  <si>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</si>
  <si>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</si>
  <si>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</si>
  <si>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</si>
  <si>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</si>
  <si>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</si>
  <si>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</si>
  <si>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</si>
  <si>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</si>
  <si>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</si>
  <si>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</si>
  <si>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</si>
  <si>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</si>
  <si>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</si>
  <si>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</si>
  <si>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</si>
  <si>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</si>
  <si>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</si>
  <si>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</si>
  <si>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</si>
  <si>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</si>
  <si>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</si>
  <si>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</si>
  <si>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</si>
  <si>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</si>
  <si>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</si>
  <si>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</si>
  <si>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</si>
  <si>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</si>
  <si>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</si>
  <si>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</si>
  <si>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</si>
  <si>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</si>
  <si>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</si>
  <si>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</si>
  <si>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</si>
  <si>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</si>
  <si>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</si>
  <si>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</si>
  <si>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</si>
  <si>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</si>
  <si>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</si>
  <si>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</si>
  <si>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</si>
  <si>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</si>
  <si>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</si>
  <si>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</si>
  <si>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</si>
  <si>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</si>
  <si>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</si>
  <si>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</si>
  <si>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</si>
  <si>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</si>
  <si>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</si>
  <si>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</si>
  <si>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</si>
  <si>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</si>
  <si>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</si>
  <si>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</si>
  <si>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</si>
  <si>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</si>
  <si>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</si>
  <si>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</si>
  <si>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</si>
  <si>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</si>
  <si>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</si>
  <si>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</si>
  <si>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</si>
  <si>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</si>
  <si>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</si>
  <si>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</si>
  <si>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</si>
  <si>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</si>
  <si>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</si>
  <si>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</si>
  <si>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</si>
  <si>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</si>
  <si>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</si>
  <si>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</si>
  <si>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</si>
  <si>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</si>
  <si>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</si>
  <si>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</si>
  <si>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</si>
  <si>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</si>
  <si>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</si>
  <si>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</si>
  <si>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</si>
  <si>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</si>
  <si>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</si>
  <si>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</si>
  <si>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</si>
  <si>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</si>
  <si>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</si>
  <si>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</si>
  <si>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</si>
  <si>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</si>
  <si>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</si>
  <si>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</si>
  <si>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</si>
  <si>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</si>
  <si>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</si>
  <si>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</si>
  <si>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</si>
  <si>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</si>
  <si>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</si>
  <si>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</si>
  <si>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</si>
  <si>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</si>
  <si>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</si>
  <si>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</si>
  <si>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</si>
  <si>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</si>
  <si>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</si>
  <si>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</si>
  <si>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</si>
  <si>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</si>
  <si>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</si>
  <si>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</si>
  <si>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</si>
  <si>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</si>
  <si>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</si>
  <si>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</si>
  <si>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</si>
  <si>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</si>
  <si>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</si>
  <si>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</si>
  <si>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</si>
  <si>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</si>
  <si>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</si>
  <si>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</si>
  <si>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</si>
  <si>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</si>
  <si>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</si>
  <si>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</si>
  <si>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</si>
  <si>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</si>
  <si>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</si>
  <si>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</si>
  <si>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</si>
  <si>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</si>
  <si>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</si>
  <si>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</si>
  <si>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</si>
  <si>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</si>
  <si>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</si>
  <si>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</si>
  <si>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</si>
  <si>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</si>
  <si>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</si>
  <si>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</si>
  <si>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</si>
  <si>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</si>
  <si>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</si>
  <si>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</si>
  <si>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</si>
  <si>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</si>
  <si>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</si>
  <si>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</si>
  <si>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</si>
  <si>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</si>
  <si>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</si>
  <si>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</si>
  <si>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</si>
  <si>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</si>
  <si>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</si>
  <si>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</si>
  <si>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</si>
  <si>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</si>
  <si>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</si>
  <si>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</si>
  <si>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</si>
  <si>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</si>
  <si>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</si>
  <si>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</si>
  <si>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</si>
  <si>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</si>
  <si>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</si>
  <si>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</si>
  <si>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</si>
  <si>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</si>
  <si>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</si>
  <si>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</si>
  <si>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</si>
  <si>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</si>
  <si>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</si>
  <si>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</si>
  <si>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</si>
  <si>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</si>
  <si>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</si>
  <si>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</si>
  <si>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</si>
  <si>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</si>
  <si>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</si>
  <si>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</si>
  <si>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</si>
  <si>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</si>
  <si>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</si>
  <si>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</si>
  <si>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</si>
  <si>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</si>
  <si>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</si>
  <si>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</si>
  <si>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</si>
  <si>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</si>
  <si>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</si>
  <si>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</si>
  <si>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</si>
  <si>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</si>
  <si>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</si>
  <si>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</si>
  <si>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</si>
  <si>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</si>
  <si>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</si>
  <si>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</si>
  <si>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</si>
  <si>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</si>
  <si>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</si>
  <si>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</si>
  <si>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</si>
  <si>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</si>
  <si>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</si>
  <si>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</si>
  <si>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</si>
  <si>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</si>
  <si>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</si>
  <si>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</si>
  <si>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</si>
  <si>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</si>
  <si>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</si>
  <si>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</si>
  <si>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</si>
  <si>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</si>
  <si>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</si>
  <si>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</si>
  <si>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</si>
  <si>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</si>
  <si>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</si>
  <si>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</si>
  <si>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</si>
  <si>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</si>
  <si>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</si>
  <si>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</si>
  <si>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</si>
  <si>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</si>
  <si>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</si>
  <si>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</si>
  <si>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</si>
  <si>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</si>
  <si>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</si>
  <si>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</si>
  <si>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</si>
  <si>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</si>
  <si>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</si>
  <si>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</si>
  <si>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</si>
  <si>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</si>
  <si>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</si>
  <si>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</si>
  <si>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</si>
  <si>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</si>
  <si>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</si>
  <si>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</si>
  <si>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</si>
  <si>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</si>
  <si>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</si>
  <si>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</si>
  <si>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</si>
  <si>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</si>
  <si>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</si>
  <si>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</si>
  <si>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</si>
  <si>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</si>
  <si>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</si>
  <si>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</si>
  <si>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</si>
  <si>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</si>
  <si>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</si>
  <si>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</si>
  <si>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</si>
  <si>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</si>
  <si>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</si>
  <si>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</si>
  <si>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</si>
  <si>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</si>
  <si>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</si>
  <si>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</si>
  <si>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</si>
  <si>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</si>
  <si>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</si>
  <si>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</si>
  <si>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</si>
  <si>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</si>
  <si>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</si>
  <si>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</si>
  <si>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</si>
  <si>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</si>
  <si>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</si>
  <si>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</si>
  <si>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</si>
  <si>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</si>
  <si>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</si>
  <si>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</si>
  <si>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</si>
  <si>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</si>
  <si>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</si>
  <si>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</si>
  <si>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</si>
  <si>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</si>
  <si>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</si>
  <si>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</si>
  <si>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</si>
  <si>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</si>
  <si>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</si>
  <si>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</si>
  <si>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</si>
  <si>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</si>
  <si>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</si>
  <si>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</si>
  <si>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</si>
  <si>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</si>
  <si>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</si>
  <si>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</si>
  <si>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</si>
  <si>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</si>
  <si>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</si>
  <si>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</si>
  <si>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</si>
  <si>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</si>
  <si>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</si>
  <si>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</si>
  <si>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</si>
  <si>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</si>
  <si>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</si>
  <si>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</si>
  <si>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</si>
  <si>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</si>
  <si>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</si>
  <si>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</si>
  <si>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</si>
  <si>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</si>
  <si>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</si>
  <si>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</si>
  <si>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</si>
  <si>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</si>
  <si>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</si>
  <si>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</si>
  <si>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</si>
  <si>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</si>
  <si>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</si>
  <si>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</si>
  <si>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</si>
  <si>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</si>
  <si>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</si>
  <si>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</si>
  <si>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</si>
  <si>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</si>
  <si>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</si>
  <si>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</si>
  <si>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</si>
  <si>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</si>
  <si>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</si>
  <si>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</si>
  <si>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</si>
  <si>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</si>
  <si>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</si>
  <si>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</si>
  <si>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</si>
  <si>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</si>
  <si>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</si>
  <si>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</si>
  <si>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</si>
  <si>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</si>
  <si>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</si>
  <si>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</si>
  <si>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</si>
  <si>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</si>
  <si>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</si>
  <si>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</si>
  <si>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</si>
  <si>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</si>
  <si>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</si>
  <si>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</si>
  <si>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</si>
  <si>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</si>
  <si>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</si>
  <si>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</si>
  <si>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</si>
  <si>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</si>
  <si>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</si>
  <si>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</si>
  <si>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</si>
  <si>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</si>
  <si>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</si>
  <si>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</si>
  <si>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</si>
  <si>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</si>
  <si>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</si>
  <si>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</si>
  <si>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</si>
  <si>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</si>
  <si>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</si>
  <si>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</si>
  <si>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</si>
  <si>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</si>
  <si>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</si>
  <si>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</si>
  <si>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</si>
  <si>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</si>
  <si>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</si>
  <si>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</si>
  <si>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</si>
  <si>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</si>
  <si>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</si>
  <si>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</si>
  <si>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</si>
  <si>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</si>
  <si>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</si>
  <si>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</si>
  <si>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</si>
  <si>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</si>
  <si>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</si>
  <si>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</si>
  <si>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</si>
  <si>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</si>
  <si>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</si>
  <si>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</si>
  <si>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</si>
  <si>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</si>
  <si>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</si>
  <si>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</si>
  <si>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</si>
  <si>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</si>
  <si>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</si>
  <si>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</si>
  <si>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</si>
  <si>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</si>
  <si>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</si>
  <si>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</si>
  <si>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</si>
  <si>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</si>
  <si>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</si>
  <si>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</si>
  <si>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</si>
  <si>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</si>
  <si>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</si>
  <si>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</si>
  <si>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</si>
  <si>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</si>
  <si>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</si>
  <si>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</si>
  <si>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</si>
  <si>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</si>
  <si>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</si>
  <si>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</si>
  <si>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</si>
  <si>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</si>
  <si>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</si>
  <si>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</si>
  <si>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</si>
  <si>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</si>
  <si>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</si>
  <si>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</si>
  <si>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</si>
  <si>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</si>
  <si>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</si>
  <si>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</si>
  <si>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</si>
  <si>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</si>
  <si>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</si>
  <si>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</si>
  <si>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</si>
  <si>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</si>
  <si>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</si>
  <si>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</si>
  <si>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</si>
  <si>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</si>
  <si>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</si>
  <si>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</si>
  <si>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</si>
  <si>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</si>
  <si>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</si>
  <si>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</si>
  <si>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</si>
  <si>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</si>
  <si>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</si>
  <si>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</si>
  <si>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</si>
  <si>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</si>
  <si>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</si>
  <si>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</si>
  <si>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</si>
  <si>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</si>
  <si>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</si>
  <si>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</si>
  <si>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</si>
  <si>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</si>
  <si>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</si>
  <si>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</si>
  <si>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</si>
  <si>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</si>
  <si>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</si>
  <si>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</si>
  <si>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</si>
  <si>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</si>
  <si>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</si>
  <si>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</si>
  <si>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</si>
  <si>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</si>
  <si>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</si>
  <si>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</si>
  <si>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</si>
  <si>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</si>
  <si>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</si>
  <si>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</si>
  <si>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</si>
  <si>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</si>
  <si>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</si>
  <si>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</si>
  <si>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</si>
  <si>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</si>
  <si>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</si>
  <si>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</si>
  <si>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</si>
  <si>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</si>
  <si>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</si>
  <si>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</si>
  <si>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</si>
  <si>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</si>
  <si>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</si>
  <si>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</si>
  <si>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</si>
  <si>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</si>
  <si>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</si>
  <si>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</si>
  <si>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</si>
  <si>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</si>
  <si>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</si>
  <si>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</si>
  <si>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</si>
  <si>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</si>
  <si>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</si>
  <si>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</si>
  <si>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</si>
  <si>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</si>
  <si>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</si>
  <si>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</si>
  <si>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</si>
  <si>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</si>
  <si>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</si>
  <si>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</si>
  <si>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</si>
  <si>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</si>
  <si>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</si>
  <si>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</si>
  <si>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</si>
  <si>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</si>
  <si>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</si>
  <si>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</si>
  <si>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</si>
  <si>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</si>
  <si>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</si>
  <si>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</si>
  <si>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</si>
  <si>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</si>
  <si>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</si>
  <si>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</si>
  <si>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</si>
  <si>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</si>
  <si>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</si>
  <si>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</si>
  <si>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</si>
  <si>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</si>
  <si>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</si>
  <si>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</si>
  <si>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</si>
  <si>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</si>
  <si>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</si>
  <si>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</si>
  <si>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</si>
  <si>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</si>
  <si>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</si>
  <si>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</si>
  <si>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</si>
  <si>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</si>
  <si>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</si>
  <si>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</si>
  <si>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</si>
  <si>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</si>
  <si>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</si>
  <si>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</si>
  <si>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</si>
  <si>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</si>
  <si>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</si>
  <si>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</si>
  <si>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</si>
  <si>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</si>
  <si>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</si>
  <si>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</si>
  <si>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</si>
  <si>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</si>
  <si>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</si>
  <si>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</si>
  <si>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</si>
  <si>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</si>
  <si>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</si>
  <si>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</si>
  <si>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</si>
  <si>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</si>
  <si>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</si>
  <si>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</si>
  <si>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</si>
  <si>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</si>
  <si>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</si>
  <si>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</si>
  <si>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</si>
  <si>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</si>
  <si>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</si>
  <si>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</si>
  <si>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</si>
  <si>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</si>
  <si>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</si>
  <si>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</si>
  <si>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</si>
  <si>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</si>
  <si>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</si>
  <si>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</si>
  <si>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</si>
  <si>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</si>
  <si>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</si>
  <si>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</si>
  <si>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</si>
  <si>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</si>
  <si>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</si>
  <si>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</si>
  <si>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</si>
  <si>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</si>
  <si>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</si>
  <si>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</si>
  <si>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</si>
  <si>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</si>
  <si>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</si>
  <si>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</si>
  <si>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</si>
  <si>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</si>
  <si>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</si>
  <si>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</si>
  <si>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</si>
  <si>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</si>
  <si>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</si>
  <si>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</si>
  <si>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</si>
  <si>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</si>
  <si>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</si>
  <si>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</si>
  <si>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</si>
  <si>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</si>
  <si>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</si>
  <si>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</si>
  <si>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</si>
  <si>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</si>
  <si>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</si>
  <si>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</si>
  <si>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</si>
  <si>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</si>
  <si>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</si>
  <si>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</si>
  <si>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</si>
  <si>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</si>
  <si>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</si>
  <si>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</si>
  <si>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</si>
  <si>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</si>
  <si>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</si>
  <si>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</si>
  <si>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</si>
  <si>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</si>
  <si>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</si>
  <si>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</si>
  <si>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</si>
  <si>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</si>
  <si>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</si>
  <si>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</si>
  <si>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</si>
  <si>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</si>
  <si>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</si>
  <si>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</si>
  <si>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</si>
  <si>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</si>
  <si>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</si>
  <si>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</si>
  <si>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</si>
  <si>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</si>
  <si>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</si>
  <si>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</si>
  <si>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</si>
  <si>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</si>
  <si>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</si>
  <si>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</si>
  <si>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</si>
  <si>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</si>
  <si>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</si>
  <si>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</si>
  <si>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</si>
  <si>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</si>
  <si>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</si>
  <si>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</si>
  <si>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</si>
  <si>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</si>
  <si>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</si>
  <si>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</si>
  <si>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</si>
  <si>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</si>
  <si>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</si>
  <si>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</si>
  <si>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</si>
  <si>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</si>
  <si>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</si>
  <si>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</si>
  <si>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</si>
  <si>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</si>
  <si>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</si>
  <si>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</si>
  <si>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</si>
  <si>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</si>
  <si>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</si>
  <si>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</si>
  <si>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</si>
  <si>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</si>
  <si>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</si>
  <si>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</si>
  <si>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</si>
  <si>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</si>
  <si>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</si>
  <si>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</si>
  <si>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</si>
  <si>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</si>
  <si>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</si>
  <si>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</si>
  <si>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</si>
  <si>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</si>
  <si>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</si>
  <si>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</si>
  <si>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</si>
  <si>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</si>
  <si>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</si>
  <si>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</si>
  <si>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</si>
  <si>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</si>
  <si>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</si>
  <si>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</si>
  <si>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</si>
  <si>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</si>
  <si>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</si>
  <si>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</si>
  <si>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</si>
  <si>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</si>
  <si>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</si>
  <si>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</si>
  <si>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</si>
  <si>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</si>
  <si>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</si>
  <si>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</si>
  <si>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</si>
  <si>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</si>
  <si>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</si>
  <si>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</si>
  <si>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</si>
  <si>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</si>
  <si>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</si>
  <si>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</si>
  <si>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</si>
  <si>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</si>
  <si>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</si>
  <si>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</si>
  <si>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</si>
  <si>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</si>
  <si>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</si>
  <si>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</si>
  <si>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</si>
  <si>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</si>
  <si>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</si>
  <si>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</si>
  <si>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</si>
  <si>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</si>
  <si>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</si>
  <si>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</si>
  <si>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</si>
  <si>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</si>
  <si>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</si>
  <si>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</si>
  <si>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</si>
  <si>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</si>
  <si>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</si>
  <si>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</si>
  <si>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</si>
  <si>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</si>
  <si>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</si>
  <si>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</si>
  <si>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</si>
  <si>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</si>
  <si>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</si>
  <si>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</si>
  <si>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</si>
  <si>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</si>
  <si>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</si>
  <si>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</si>
  <si>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</si>
  <si>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</si>
  <si>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</si>
  <si>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</si>
  <si>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</si>
  <si>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</si>
  <si>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</si>
  <si>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</si>
  <si>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</si>
  <si>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</si>
  <si>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</si>
  <si>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</si>
  <si>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</si>
  <si>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</si>
  <si>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</si>
  <si>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</si>
  <si>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</si>
  <si>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</si>
  <si>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</si>
  <si>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</si>
  <si>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</si>
  <si>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</si>
  <si>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</si>
  <si>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</si>
  <si>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</si>
  <si>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</si>
  <si>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</si>
  <si>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</si>
  <si>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</si>
  <si>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</si>
  <si>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</si>
  <si>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</si>
  <si>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</si>
  <si>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</si>
  <si>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</si>
  <si>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</si>
  <si>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</si>
  <si>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</si>
  <si>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</si>
  <si>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</si>
  <si>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</si>
  <si>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</si>
  <si>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</si>
  <si>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</si>
  <si>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</si>
  <si>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</si>
  <si>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</si>
  <si>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</si>
  <si>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</si>
  <si>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</si>
  <si>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</si>
  <si>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</si>
  <si>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</si>
  <si>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</si>
  <si>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</si>
  <si>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</si>
  <si>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</si>
  <si>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</si>
  <si>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</si>
  <si>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</si>
  <si>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</si>
  <si>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</si>
  <si>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</si>
  <si>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</si>
  <si>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</si>
  <si>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</si>
  <si>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</si>
  <si>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</si>
  <si>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</si>
  <si>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</si>
  <si>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</si>
  <si>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</si>
  <si>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</si>
  <si>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</si>
  <si>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</si>
  <si>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</si>
  <si>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</si>
  <si>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</si>
  <si>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</si>
  <si>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</si>
  <si>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</si>
  <si>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</si>
  <si>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</si>
  <si>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</si>
  <si>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</si>
  <si>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</si>
  <si>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</si>
  <si>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</si>
  <si>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</si>
  <si>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</si>
  <si>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</si>
  <si>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</si>
  <si>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</si>
  <si>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</si>
  <si>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</si>
  <si>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</si>
  <si>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</si>
  <si>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</si>
  <si>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</si>
  <si>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</si>
  <si>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</si>
  <si>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</si>
  <si>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</si>
  <si>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</si>
  <si>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</si>
  <si>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</si>
  <si>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</si>
  <si>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</si>
  <si>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</si>
  <si>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</si>
  <si>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</si>
  <si>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</si>
  <si>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</si>
  <si>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</si>
  <si>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</si>
  <si>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</si>
  <si>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</si>
  <si>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</si>
  <si>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</si>
  <si>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</si>
  <si>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</si>
  <si>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</si>
  <si>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</si>
  <si>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</si>
  <si>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</si>
  <si>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</si>
  <si>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</si>
  <si>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</si>
  <si>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</si>
  <si>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</si>
  <si>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</si>
  <si>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</si>
  <si>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</si>
  <si>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</si>
  <si>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</si>
  <si>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</si>
  <si>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</si>
  <si>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</si>
  <si>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</si>
  <si>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</si>
  <si>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</si>
  <si>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</si>
  <si>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</si>
  <si>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</si>
  <si>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</si>
  <si>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</si>
  <si>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</si>
  <si>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</si>
  <si>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</si>
  <si>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</si>
  <si>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</si>
  <si>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</si>
  <si>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</si>
  <si>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</si>
  <si>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</si>
  <si>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</si>
  <si>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</si>
  <si>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</si>
  <si>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</si>
  <si>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</si>
  <si>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</si>
  <si>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</si>
  <si>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</si>
  <si>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</si>
  <si>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</si>
  <si>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</si>
  <si>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</si>
  <si>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</si>
  <si>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</si>
  <si>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</si>
  <si>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</si>
  <si>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</si>
  <si>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</si>
  <si>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</si>
  <si>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</si>
  <si>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</si>
  <si>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</si>
  <si>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</si>
  <si>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</si>
  <si>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</si>
  <si>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</si>
  <si>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</si>
  <si>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</si>
  <si>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</si>
  <si>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</si>
  <si>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</si>
  <si>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</si>
  <si>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</si>
  <si>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</si>
  <si>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</si>
  <si>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</si>
  <si>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</si>
  <si>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</si>
  <si>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</si>
  <si>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</si>
  <si>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</si>
  <si>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</si>
  <si>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</si>
  <si>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</si>
  <si>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</si>
  <si>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</si>
  <si>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</si>
  <si>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</si>
  <si>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</si>
  <si>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</si>
  <si>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</si>
  <si>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</si>
  <si>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</si>
  <si>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</si>
  <si>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</si>
  <si>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</si>
  <si>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</si>
  <si>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</si>
  <si>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</si>
  <si>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</si>
  <si>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</si>
  <si>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</si>
  <si>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</si>
  <si>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</si>
  <si>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</si>
  <si>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</si>
  <si>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</si>
  <si>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</si>
  <si>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</si>
  <si>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</si>
  <si>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</si>
  <si>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</si>
  <si>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</si>
  <si>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</si>
  <si>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</si>
  <si>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</si>
  <si>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</si>
  <si>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</si>
  <si>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</si>
  <si>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</si>
  <si>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</si>
  <si>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</si>
  <si>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</si>
  <si>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</si>
  <si>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</si>
  <si>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</si>
  <si>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</si>
  <si>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</si>
  <si>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</si>
  <si>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</si>
  <si>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</si>
  <si>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</si>
  <si>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</si>
  <si>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</si>
  <si>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</si>
  <si>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</si>
  <si>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</si>
  <si>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</si>
  <si>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</si>
  <si>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</si>
  <si>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</si>
  <si>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</si>
  <si>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</si>
  <si>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</si>
  <si>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</si>
  <si>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</si>
  <si>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</si>
  <si>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</si>
  <si>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</si>
  <si>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</si>
  <si>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</si>
  <si>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</si>
  <si>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</si>
  <si>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</si>
  <si>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</si>
  <si>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</si>
  <si>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</si>
  <si>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</si>
  <si>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</si>
  <si>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</si>
  <si>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</si>
  <si>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</si>
  <si>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</si>
  <si>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</si>
  <si>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</si>
  <si>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</si>
  <si>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</si>
  <si>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</si>
  <si>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</si>
  <si>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</si>
  <si>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</si>
  <si>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</si>
  <si>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</si>
  <si>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</si>
  <si>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</si>
  <si>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</si>
  <si>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</si>
  <si>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</si>
  <si>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</si>
  <si>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</si>
  <si>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</si>
  <si>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</si>
  <si>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</si>
  <si>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</si>
  <si>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</si>
  <si>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</si>
  <si>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</si>
  <si>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</si>
  <si>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</si>
  <si>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</si>
  <si>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</si>
  <si>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</si>
  <si>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</si>
  <si>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</si>
  <si>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</si>
  <si>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</si>
  <si>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</si>
  <si>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</si>
  <si>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</si>
  <si>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</si>
  <si>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</si>
  <si>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</si>
  <si>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</si>
  <si>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</si>
  <si>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</si>
  <si>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</si>
  <si>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</si>
  <si>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</si>
  <si>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</si>
  <si>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</si>
  <si>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</si>
  <si>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</si>
  <si>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</si>
  <si>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</si>
  <si>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</si>
  <si>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</si>
  <si>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</si>
  <si>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</si>
  <si>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</si>
  <si>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</si>
  <si>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</si>
  <si>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</si>
  <si>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</si>
  <si>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</si>
  <si>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</si>
  <si>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</si>
  <si>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</si>
  <si>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</si>
  <si>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</si>
  <si>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</si>
  <si>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</si>
  <si>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</si>
  <si>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</si>
  <si>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</si>
  <si>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</si>
  <si>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</si>
  <si>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</si>
  <si>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</si>
  <si>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</si>
  <si>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</si>
  <si>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</si>
  <si>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</si>
  <si>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</si>
  <si>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</si>
  <si>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</si>
  <si>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</si>
  <si>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</si>
  <si>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</si>
  <si>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</si>
  <si>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</si>
  <si>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</si>
  <si>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</si>
  <si>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</si>
  <si>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</si>
  <si>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</si>
  <si>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</si>
  <si>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</si>
  <si>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</si>
  <si>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</si>
  <si>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</si>
  <si>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</si>
  <si>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</si>
  <si>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</si>
  <si>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</si>
  <si>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</si>
  <si>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</si>
  <si>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</si>
  <si>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</si>
  <si>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</si>
  <si>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</si>
  <si>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</si>
  <si>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</si>
  <si>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</si>
  <si>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</si>
  <si>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</si>
  <si>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</si>
  <si>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</si>
  <si>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</si>
  <si>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</si>
  <si>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</si>
  <si>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</si>
  <si>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</si>
  <si>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</si>
  <si>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</si>
  <si>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</si>
  <si>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</si>
  <si>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</si>
  <si>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</si>
  <si>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</si>
  <si>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</si>
  <si>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</si>
  <si>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</si>
  <si>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</si>
  <si>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</si>
  <si>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</si>
  <si>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</si>
  <si>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</si>
  <si>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</si>
  <si>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</si>
  <si>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</si>
  <si>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</si>
  <si>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</si>
  <si>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</si>
  <si>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</si>
  <si>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</si>
  <si>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</si>
  <si>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</si>
  <si>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</si>
  <si>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</si>
  <si>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</si>
  <si>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</si>
  <si>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</si>
  <si>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</si>
  <si>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</si>
  <si>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</si>
  <si>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</si>
  <si>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</si>
  <si>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</si>
  <si>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</si>
  <si>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</si>
  <si>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</si>
  <si>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</si>
  <si>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</si>
  <si>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</si>
  <si>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</si>
  <si>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</si>
  <si>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</si>
  <si>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</si>
  <si>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</si>
  <si>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</si>
  <si>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</si>
  <si>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</si>
  <si>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</si>
  <si>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</si>
  <si>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</si>
  <si>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</si>
  <si>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</si>
  <si>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</si>
  <si>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</si>
  <si>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</si>
  <si>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</si>
  <si>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</si>
  <si>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</si>
  <si>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</si>
  <si>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</si>
  <si>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</si>
  <si>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</si>
  <si>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</si>
  <si>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</si>
  <si>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</si>
  <si>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</si>
  <si>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</si>
  <si>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</si>
  <si>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</si>
  <si>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</si>
  <si>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</si>
  <si>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</si>
  <si>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</si>
  <si>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</si>
  <si>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</si>
  <si>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</si>
  <si>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</si>
  <si>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</si>
  <si>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</si>
  <si>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</si>
  <si>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</si>
  <si>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</si>
  <si>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</si>
  <si>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</si>
  <si>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</si>
  <si>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</si>
  <si>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</si>
  <si>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</si>
  <si>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</si>
  <si>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</si>
  <si>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</si>
  <si>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</si>
  <si>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</si>
  <si>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</si>
  <si>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</si>
  <si>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</si>
  <si>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</si>
  <si>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</si>
  <si>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</si>
  <si>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</si>
  <si>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</si>
  <si>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</si>
  <si>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</si>
  <si>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</si>
  <si>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</si>
  <si>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</si>
  <si>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</si>
  <si>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</si>
  <si>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</si>
  <si>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</si>
  <si>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</si>
  <si>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</si>
  <si>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</si>
  <si>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</si>
  <si>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</si>
  <si>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</si>
  <si>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</si>
  <si>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</si>
  <si>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</si>
  <si>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</si>
  <si>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</si>
  <si>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</si>
  <si>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</si>
  <si>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</si>
  <si>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</si>
  <si>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</si>
  <si>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</si>
  <si>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</si>
  <si>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</si>
  <si>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</si>
  <si>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</si>
  <si>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</si>
  <si>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</si>
  <si>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</si>
  <si>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</si>
  <si>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</si>
  <si>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</si>
  <si>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</si>
  <si>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</si>
  <si>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</si>
  <si>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</si>
  <si>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</si>
  <si>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</si>
  <si>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</si>
  <si>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</si>
  <si>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</si>
  <si>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</si>
  <si>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</si>
  <si>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</si>
  <si>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</si>
  <si>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</si>
  <si>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</si>
  <si>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</si>
  <si>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</si>
  <si>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</si>
  <si>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</si>
  <si>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</si>
  <si>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</si>
  <si>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</si>
  <si>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</si>
  <si>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</si>
  <si>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</si>
  <si>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</si>
  <si>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</si>
  <si>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</si>
  <si>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</si>
  <si>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</si>
  <si>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</si>
  <si>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</si>
  <si>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</si>
  <si>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</si>
  <si>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</si>
  <si>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</si>
  <si>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</si>
  <si>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</si>
  <si>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</si>
  <si>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</si>
  <si>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</si>
  <si>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</si>
  <si>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</si>
  <si>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</si>
  <si>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</si>
  <si>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</si>
  <si>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</si>
  <si>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</si>
  <si>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</si>
  <si>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</si>
  <si>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</si>
  <si>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</si>
  <si>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</si>
  <si>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</si>
  <si>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</si>
  <si>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</si>
  <si>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</si>
  <si>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</si>
  <si>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</si>
  <si>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</si>
  <si>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</si>
  <si>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</si>
  <si>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</si>
  <si>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</si>
  <si>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</si>
  <si>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</si>
  <si>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</si>
  <si>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</si>
  <si>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</si>
  <si>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</si>
  <si>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</si>
  <si>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</si>
  <si>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</si>
  <si>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</si>
  <si>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</si>
  <si>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</si>
  <si>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</si>
  <si>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</si>
  <si>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</si>
  <si>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</si>
  <si>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</si>
  <si>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</si>
  <si>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</si>
  <si>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</si>
  <si>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</si>
  <si>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</si>
  <si>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</si>
  <si>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</si>
  <si>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</si>
  <si>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</si>
  <si>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</si>
  <si>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</si>
  <si>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</si>
  <si>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</si>
  <si>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</si>
  <si>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</si>
  <si>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</si>
  <si>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</si>
  <si>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</si>
  <si>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</si>
  <si>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</si>
  <si>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</si>
  <si>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</si>
  <si>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</si>
  <si>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</si>
  <si>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</si>
  <si>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</si>
  <si>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</si>
  <si>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</si>
  <si>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</si>
  <si>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</si>
  <si>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</si>
  <si>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</si>
  <si>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</si>
  <si>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</si>
  <si>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</si>
  <si>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</si>
  <si>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</si>
  <si>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</si>
  <si>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</si>
  <si>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</si>
  <si>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</si>
  <si>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</si>
  <si>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</si>
  <si>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</si>
  <si>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</si>
  <si>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</si>
  <si>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</si>
  <si>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</si>
  <si>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</si>
  <si>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</si>
  <si>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</si>
  <si>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</si>
  <si>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</si>
  <si>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</si>
  <si>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</si>
  <si>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</si>
  <si>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</si>
  <si>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</si>
  <si>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</si>
  <si>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</si>
  <si>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</si>
  <si>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</si>
  <si>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</si>
  <si>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</si>
  <si>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</si>
  <si>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</si>
  <si>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</si>
  <si>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</si>
  <si>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</si>
  <si>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</si>
  <si>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</si>
  <si>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</si>
  <si>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</si>
  <si>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</si>
  <si>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</si>
  <si>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</si>
  <si>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</si>
  <si>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</si>
  <si>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</si>
  <si>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</si>
  <si>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</si>
  <si>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</si>
  <si>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</si>
  <si>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</si>
  <si>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</si>
  <si>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</si>
  <si>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</si>
  <si>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</si>
  <si>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</si>
  <si>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</si>
  <si>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</si>
  <si>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</si>
  <si>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</si>
  <si>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</si>
  <si>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</si>
  <si>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</si>
  <si>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</si>
  <si>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</si>
  <si>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</si>
  <si>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</si>
  <si>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</si>
  <si>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</si>
  <si>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</si>
  <si>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</si>
  <si>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</si>
  <si>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</si>
  <si>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</si>
  <si>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</si>
  <si>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</si>
  <si>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</si>
  <si>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</si>
  <si>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</si>
  <si>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</si>
  <si>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</si>
  <si>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</si>
  <si>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</si>
  <si>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</si>
  <si>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</si>
  <si>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</si>
  <si>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</si>
  <si>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</si>
  <si>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</si>
  <si>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</si>
  <si>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</si>
  <si>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</si>
  <si>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</si>
  <si>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</si>
  <si>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</si>
  <si>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</si>
  <si>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</si>
  <si>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</si>
  <si>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</si>
  <si>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</si>
  <si>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</si>
  <si>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</si>
  <si>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</si>
  <si>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</si>
  <si>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</si>
  <si>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</si>
  <si>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</si>
  <si>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</si>
  <si>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</si>
  <si>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</si>
  <si>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</si>
  <si>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</si>
  <si>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</si>
  <si>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</si>
  <si>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</si>
  <si>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</si>
  <si>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</si>
  <si>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</si>
  <si>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</si>
  <si>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</si>
  <si>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</si>
  <si>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</si>
  <si>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</si>
  <si>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</si>
  <si>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</si>
  <si>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</si>
  <si>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</si>
  <si>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</si>
  <si>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</si>
  <si>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</si>
  <si>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</si>
  <si>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</si>
  <si>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</si>
  <si>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</si>
  <si>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</si>
  <si>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</si>
  <si>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</si>
  <si>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</si>
  <si>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</si>
  <si>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</si>
  <si>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</si>
  <si>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</si>
  <si>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</si>
  <si>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</si>
  <si>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</si>
  <si>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</si>
  <si>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</si>
  <si>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</si>
  <si>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</si>
  <si>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</si>
  <si>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</si>
  <si>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</si>
  <si>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</si>
  <si>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</si>
  <si>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</si>
  <si>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</si>
  <si>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</si>
  <si>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</si>
  <si>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</si>
  <si>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</si>
  <si>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</si>
  <si>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</si>
  <si>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</si>
  <si>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</si>
  <si>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</si>
  <si>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</si>
  <si>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</si>
  <si>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</si>
  <si>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</si>
  <si>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</si>
  <si>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</si>
  <si>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</si>
  <si>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</si>
  <si>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</si>
  <si>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</si>
  <si>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</si>
  <si>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</si>
  <si>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</si>
  <si>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</si>
  <si>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</si>
  <si>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</si>
  <si>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</si>
  <si>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</si>
  <si>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</si>
  <si>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</si>
  <si>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</si>
  <si>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</si>
  <si>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</si>
  <si>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</si>
  <si>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</si>
  <si>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</si>
  <si>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</si>
  <si>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</si>
  <si>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</si>
  <si>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</si>
  <si>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</si>
  <si>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</si>
  <si>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</si>
  <si>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</si>
  <si>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</si>
  <si>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</si>
  <si>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</si>
  <si>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</si>
  <si>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</si>
  <si>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</si>
  <si>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</si>
  <si>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</si>
  <si>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</si>
  <si>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</si>
  <si>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</si>
  <si>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</si>
  <si>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</si>
  <si>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</si>
  <si>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</si>
  <si>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</si>
  <si>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</si>
  <si>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</si>
  <si>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</si>
  <si>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</si>
  <si>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</si>
  <si>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</si>
  <si>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</si>
  <si>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</si>
  <si>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</si>
  <si>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</si>
  <si>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</si>
  <si>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</si>
  <si>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</si>
  <si>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</si>
  <si>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</si>
  <si>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</si>
  <si>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</si>
  <si>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</si>
  <si>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</si>
  <si>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</si>
  <si>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</si>
  <si>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</si>
  <si>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</si>
  <si>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</si>
  <si>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</si>
  <si>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</si>
  <si>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</si>
  <si>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</si>
  <si>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</si>
  <si>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</si>
  <si>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</si>
  <si>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</si>
  <si>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</si>
  <si>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</si>
  <si>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</si>
  <si>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</si>
  <si>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</si>
  <si>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</si>
  <si>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</si>
  <si>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</si>
  <si>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</si>
  <si>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</si>
  <si>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</si>
  <si>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</si>
  <si>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</si>
  <si>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</si>
  <si>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</si>
  <si>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</si>
  <si>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</si>
  <si>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</si>
  <si>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</si>
  <si>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</si>
  <si>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</si>
  <si>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</si>
  <si>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</si>
  <si>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</si>
  <si>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</si>
  <si>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</si>
  <si>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</si>
  <si>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</si>
  <si>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</si>
  <si>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</si>
  <si>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</si>
  <si>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</si>
  <si>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</si>
  <si>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</si>
  <si>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</si>
  <si>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</si>
  <si>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</si>
  <si>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</si>
  <si>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</si>
  <si>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</si>
  <si>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</si>
  <si>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</si>
  <si>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</si>
  <si>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</si>
  <si>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</si>
  <si>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</si>
  <si>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</si>
  <si>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</si>
  <si>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</si>
  <si>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</si>
  <si>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</si>
  <si>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</si>
  <si>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</si>
  <si>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</si>
  <si>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</si>
  <si>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</si>
  <si>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</si>
  <si>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</si>
  <si>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</si>
  <si>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</si>
  <si>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</si>
  <si>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</si>
  <si>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</si>
  <si>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</si>
  <si>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</si>
  <si>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</si>
  <si>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</si>
  <si>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</si>
  <si>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</si>
  <si>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</si>
  <si>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</si>
  <si>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</si>
  <si>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</si>
  <si>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</si>
  <si>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</si>
  <si>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</si>
  <si>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</si>
  <si>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</si>
  <si>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</si>
  <si>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</si>
  <si>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</si>
  <si>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</si>
  <si>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</si>
  <si>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</si>
  <si>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</si>
  <si>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</si>
  <si>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</si>
  <si>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</si>
  <si>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</si>
  <si>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</si>
  <si>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</si>
  <si>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</si>
  <si>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</si>
  <si>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</si>
  <si>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</si>
  <si>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</si>
  <si>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</si>
  <si>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</si>
  <si>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</si>
  <si>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</si>
  <si>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</si>
  <si>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</si>
  <si>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</si>
  <si>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</si>
  <si>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</si>
  <si>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</si>
  <si>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</si>
  <si>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</si>
  <si>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</si>
  <si>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</si>
  <si>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</si>
  <si>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</si>
  <si>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</si>
  <si>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</si>
  <si>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</si>
  <si>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</si>
  <si>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</si>
  <si>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</si>
  <si>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</si>
  <si>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</si>
  <si>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</si>
  <si>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</si>
  <si>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</si>
  <si>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</si>
  <si>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</si>
  <si>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</si>
  <si>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</si>
  <si>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</si>
  <si>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</si>
  <si>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</si>
  <si>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</si>
  <si>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</si>
  <si>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</si>
  <si>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</si>
  <si>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</si>
  <si>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</si>
  <si>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</si>
  <si>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</si>
  <si>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</si>
  <si>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</si>
  <si>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</si>
  <si>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</si>
  <si>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</si>
  <si>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</si>
  <si>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</si>
  <si>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</si>
  <si>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</si>
  <si>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</si>
  <si>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</si>
  <si>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</si>
  <si>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</si>
  <si>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</si>
  <si>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</si>
  <si>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</si>
  <si>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</si>
  <si>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</si>
  <si>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</si>
  <si>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</si>
  <si>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</si>
  <si>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</si>
  <si>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</si>
  <si>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</si>
  <si>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</si>
  <si>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</si>
  <si>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</si>
  <si>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</si>
  <si>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</si>
  <si>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</si>
  <si>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</si>
  <si>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</si>
  <si>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</si>
  <si>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</si>
  <si>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</si>
  <si>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</si>
  <si>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</si>
  <si>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</si>
  <si>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</si>
  <si>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</si>
  <si>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</si>
  <si>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</si>
  <si>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</si>
  <si>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</si>
  <si>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</si>
  <si>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</si>
  <si>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</si>
  <si>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</si>
  <si>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</si>
  <si>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</si>
  <si>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</si>
  <si>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</si>
  <si>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</si>
  <si>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</si>
  <si>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</si>
  <si>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</si>
  <si>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</si>
  <si>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</si>
  <si>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</si>
  <si>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</si>
  <si>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</si>
  <si>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</si>
  <si>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</si>
  <si>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</si>
  <si>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</si>
  <si>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</si>
  <si>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</si>
  <si>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</si>
  <si>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</si>
  <si>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</si>
  <si>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</si>
  <si>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</si>
  <si>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</si>
  <si>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</si>
  <si>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</si>
  <si>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</si>
  <si>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</si>
  <si>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</si>
  <si>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</si>
  <si>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</si>
  <si>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</si>
  <si>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</si>
  <si>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</si>
  <si>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</si>
  <si>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</si>
  <si>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</si>
  <si>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</si>
  <si>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</si>
  <si>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</si>
  <si>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</si>
  <si>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</si>
  <si>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</si>
  <si>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</si>
  <si>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</si>
  <si>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</si>
  <si>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</si>
  <si>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</si>
  <si>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</si>
  <si>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</si>
  <si>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</si>
  <si>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</si>
  <si>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</si>
  <si>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</si>
  <si>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</si>
  <si>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</si>
  <si>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</si>
  <si>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</si>
  <si>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</si>
  <si>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</si>
  <si>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</si>
  <si>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</si>
  <si>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</si>
  <si>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</si>
  <si>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</si>
  <si>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</si>
  <si>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</si>
  <si>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</si>
  <si>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</si>
  <si>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</si>
  <si>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</si>
  <si>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</si>
  <si>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</si>
  <si>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</si>
  <si>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</si>
  <si>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</si>
  <si>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</si>
  <si>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</si>
  <si>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</si>
  <si>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</si>
  <si>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</si>
  <si>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</si>
  <si>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</si>
  <si>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</si>
  <si>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</si>
  <si>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</si>
  <si>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</si>
  <si>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</si>
  <si>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</si>
  <si>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</si>
  <si>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</si>
  <si>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</si>
  <si>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</si>
  <si>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</si>
  <si>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</si>
  <si>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</si>
  <si>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</si>
  <si>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</si>
  <si>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</si>
  <si>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</si>
  <si>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</si>
  <si>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</si>
  <si>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</si>
  <si>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</si>
  <si>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</si>
  <si>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</si>
  <si>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</si>
  <si>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</si>
  <si>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</si>
  <si>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</si>
  <si>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</si>
  <si>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</si>
  <si>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</si>
  <si>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</si>
  <si>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</si>
  <si>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</si>
  <si>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</si>
  <si>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</si>
  <si>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</si>
  <si>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</si>
  <si>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</si>
  <si>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</si>
  <si>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</si>
  <si>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</si>
  <si>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</si>
  <si>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</si>
  <si>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</si>
  <si>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</si>
  <si>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</si>
  <si>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</si>
  <si>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</si>
  <si>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</si>
  <si>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</si>
  <si>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</si>
  <si>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</si>
  <si>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</si>
  <si>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</si>
  <si>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</si>
  <si>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</si>
  <si>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</si>
  <si>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</si>
  <si>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</si>
  <si>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</si>
  <si>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</si>
  <si>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</si>
  <si>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</si>
  <si>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</si>
  <si>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</si>
  <si>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</si>
  <si>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</si>
  <si>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</si>
  <si>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</si>
  <si>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</si>
  <si>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</si>
  <si>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</si>
  <si>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</si>
  <si>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</si>
  <si>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</si>
  <si>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</si>
  <si>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</si>
  <si>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</si>
  <si>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</si>
  <si>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</si>
  <si>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</si>
  <si>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</si>
  <si>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</si>
  <si>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</si>
  <si>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</si>
  <si>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</si>
  <si>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</si>
  <si>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</si>
  <si>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</si>
  <si>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</si>
  <si>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</si>
  <si>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</si>
  <si>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</si>
  <si>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</si>
  <si>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</si>
  <si>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</si>
  <si>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</si>
  <si>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</si>
  <si>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</si>
  <si>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</si>
  <si>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</si>
  <si>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</si>
  <si>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</si>
  <si>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</si>
  <si>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</si>
  <si>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</si>
  <si>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</si>
  <si>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</si>
  <si>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</si>
  <si>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</si>
  <si>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</si>
  <si>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</si>
  <si>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</si>
  <si>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</si>
  <si>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</si>
  <si>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</si>
  <si>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</si>
  <si>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</si>
  <si>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</si>
  <si>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</si>
  <si>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</si>
  <si>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</si>
  <si>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</si>
  <si>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</si>
  <si>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</si>
  <si>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</si>
  <si>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</si>
  <si>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</si>
  <si>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</si>
  <si>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</si>
  <si>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</si>
  <si>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</si>
  <si>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</si>
  <si>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</si>
  <si>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</si>
  <si>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</si>
  <si>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</si>
  <si>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</si>
  <si>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</si>
  <si>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</si>
  <si>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</si>
  <si>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</si>
  <si>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</si>
  <si>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</si>
  <si>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</si>
  <si>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</si>
  <si>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</si>
  <si>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</si>
  <si>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</si>
  <si>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</si>
  <si>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</si>
  <si>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</si>
  <si>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</si>
  <si>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</si>
  <si>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</si>
  <si>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</si>
  <si>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</si>
  <si>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</si>
  <si>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</si>
  <si>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</si>
  <si>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</si>
  <si>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</si>
  <si>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</si>
  <si>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</si>
  <si>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</si>
  <si>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</si>
  <si>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</si>
  <si>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</si>
  <si>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</si>
  <si>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</si>
  <si>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</si>
  <si>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</si>
  <si>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</si>
  <si>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</si>
  <si>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</si>
  <si>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</si>
  <si>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</si>
  <si>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</si>
  <si>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</si>
  <si>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</si>
  <si>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</si>
  <si>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</si>
  <si>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</si>
  <si>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</si>
  <si>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</si>
  <si>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</si>
  <si>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</si>
  <si>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</si>
  <si>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</si>
  <si>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</si>
  <si>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</si>
  <si>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</si>
  <si>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</si>
  <si>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</si>
  <si>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</si>
  <si>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</si>
  <si>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</si>
  <si>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</si>
  <si>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</si>
  <si>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</si>
  <si>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</si>
  <si>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</si>
  <si>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</si>
  <si>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</si>
  <si>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</si>
  <si>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</si>
  <si>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</si>
  <si>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</si>
  <si>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</si>
  <si>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</si>
  <si>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</si>
  <si>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</si>
  <si>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</si>
  <si>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</si>
  <si>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</si>
  <si>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</si>
  <si>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</si>
  <si>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</si>
  <si>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</si>
  <si>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</si>
  <si>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</si>
  <si>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</si>
  <si>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</si>
  <si>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</si>
  <si>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</si>
  <si>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</si>
  <si>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</si>
  <si>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</si>
  <si>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</si>
  <si>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</si>
  <si>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</si>
  <si>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</si>
  <si>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</si>
  <si>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</si>
  <si>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</si>
  <si>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</si>
  <si>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</si>
  <si>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</si>
  <si>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</si>
  <si>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</si>
  <si>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</si>
  <si>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</si>
  <si>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</si>
  <si>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</si>
  <si>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</si>
  <si>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</si>
  <si>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</si>
  <si>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</si>
  <si>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</si>
  <si>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</si>
  <si>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</si>
  <si>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</si>
  <si>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</si>
  <si>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</si>
  <si>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</si>
  <si>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</si>
  <si>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</si>
  <si>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</si>
  <si>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</si>
  <si>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</si>
  <si>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</si>
  <si>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</si>
  <si>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</si>
  <si>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</si>
  <si>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</si>
  <si>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</si>
  <si>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</si>
  <si>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</si>
  <si>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</si>
  <si>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</si>
  <si>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</si>
  <si>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</si>
  <si>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</si>
  <si>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</si>
  <si>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</si>
  <si>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</si>
  <si>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</si>
  <si>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</si>
  <si>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</si>
  <si>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</si>
  <si>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</si>
  <si>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</si>
  <si>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</si>
  <si>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</si>
  <si>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</si>
  <si>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</si>
  <si>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</si>
  <si>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</si>
  <si>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</si>
  <si>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</si>
  <si>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</si>
  <si>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</si>
  <si>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</si>
  <si>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</si>
  <si>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</si>
  <si>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</si>
  <si>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</si>
  <si>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</si>
  <si>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</si>
  <si>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</si>
  <si>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</si>
  <si>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</si>
  <si>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</si>
  <si>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</si>
  <si>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</si>
  <si>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</si>
  <si>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</si>
  <si>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</si>
  <si>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</si>
  <si>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</si>
  <si>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</si>
  <si>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</si>
  <si>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</si>
  <si>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</si>
  <si>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</si>
  <si>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</si>
  <si>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</si>
  <si>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</si>
  <si>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</si>
  <si>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</si>
  <si>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</si>
  <si>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</si>
  <si>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</si>
  <si>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</si>
  <si>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</si>
  <si>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</si>
  <si>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</si>
  <si>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</si>
  <si>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</si>
  <si>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</si>
  <si>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</si>
  <si>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</si>
  <si>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</si>
  <si>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</si>
  <si>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</si>
  <si>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</si>
  <si>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</si>
  <si>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</si>
  <si>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</si>
  <si>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</si>
  <si>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</si>
  <si>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</si>
  <si>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</si>
  <si>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</si>
  <si>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</si>
  <si>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</si>
  <si>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</si>
  <si>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</si>
  <si>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</si>
  <si>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</si>
  <si>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</si>
  <si>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</si>
  <si>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</si>
  <si>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</si>
  <si>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</si>
  <si>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</si>
  <si>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</si>
  <si>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</si>
  <si>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</si>
  <si>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</si>
  <si>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</si>
  <si>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</si>
  <si>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</si>
  <si>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</si>
  <si>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</si>
  <si>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</si>
  <si>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</si>
  <si>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</si>
  <si>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</si>
  <si>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</si>
  <si>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</si>
  <si>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</si>
  <si>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</si>
  <si>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</si>
  <si>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</si>
  <si>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</si>
  <si>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</si>
  <si>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</si>
  <si>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</si>
  <si>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</si>
  <si>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</si>
  <si>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</si>
  <si>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</si>
  <si>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</si>
  <si>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</si>
  <si>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</si>
  <si>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</si>
  <si>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</si>
  <si>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</si>
  <si>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</si>
  <si>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</si>
  <si>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</si>
  <si>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</si>
  <si>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</si>
  <si>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</si>
  <si>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</si>
  <si>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</si>
  <si>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</si>
  <si>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</si>
  <si>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</si>
  <si>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</si>
  <si>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</si>
  <si>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</si>
  <si>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</si>
  <si>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</si>
  <si>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</si>
  <si>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</si>
  <si>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</si>
  <si>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</si>
  <si>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</si>
  <si>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</si>
  <si>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</si>
  <si>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</si>
  <si>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</si>
  <si>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</si>
  <si>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</si>
  <si>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</si>
  <si>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</si>
  <si>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</si>
  <si>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</si>
  <si>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</si>
  <si>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</si>
  <si>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</si>
  <si>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</si>
  <si>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</si>
  <si>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</si>
  <si>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</si>
  <si>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</si>
  <si>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</si>
  <si>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</si>
  <si>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</si>
  <si>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</si>
  <si>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</si>
  <si>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</si>
  <si>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</si>
  <si>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</si>
  <si>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</si>
  <si>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</si>
  <si>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</si>
  <si>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</si>
  <si>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</si>
  <si>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</si>
  <si>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</si>
  <si>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</si>
  <si>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</si>
  <si>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</si>
  <si>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</si>
  <si>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</si>
  <si>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</si>
  <si>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</si>
  <si>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</si>
  <si>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</si>
  <si>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</si>
  <si>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</si>
  <si>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</si>
  <si>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</si>
  <si>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</si>
  <si>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</si>
  <si>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</si>
  <si>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</si>
  <si>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</si>
  <si>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</si>
  <si>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</si>
  <si>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</si>
  <si>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</si>
  <si>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</si>
  <si>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</si>
  <si>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</si>
  <si>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</si>
  <si>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</si>
  <si>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</si>
  <si>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</si>
  <si>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</si>
  <si>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</si>
  <si>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</si>
  <si>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</si>
  <si>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</si>
  <si>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</si>
  <si>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</si>
  <si>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</si>
  <si>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</si>
  <si>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</si>
  <si>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</si>
  <si>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</si>
  <si>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</si>
  <si>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</si>
  <si>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</si>
  <si>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</si>
  <si>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</si>
  <si>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</si>
  <si>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</si>
  <si>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</si>
  <si>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</si>
  <si>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</si>
  <si>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</si>
  <si>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</si>
  <si>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</si>
  <si>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</si>
  <si>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</si>
  <si>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</si>
  <si>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</si>
  <si>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</si>
  <si>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</si>
  <si>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</si>
  <si>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</si>
  <si>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</si>
  <si>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</si>
  <si>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</si>
  <si>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</si>
  <si>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</si>
  <si>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</si>
  <si>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</si>
  <si>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</si>
  <si>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</si>
  <si>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</si>
  <si>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</si>
  <si>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</si>
  <si>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</si>
  <si>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</si>
  <si>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</si>
  <si>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</si>
  <si>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</si>
  <si>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</si>
  <si>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</si>
  <si>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</si>
  <si>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</si>
  <si>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</si>
  <si>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</si>
  <si>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</si>
  <si>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</si>
  <si>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</si>
  <si>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</si>
  <si>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</si>
  <si>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</si>
  <si>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</si>
  <si>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</si>
  <si>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</si>
  <si>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</si>
  <si>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</si>
  <si>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</si>
  <si>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</si>
  <si>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</si>
  <si>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</si>
  <si>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</si>
  <si>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</si>
  <si>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</si>
  <si>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</si>
  <si>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</si>
  <si>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</si>
  <si>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</si>
  <si>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</si>
  <si>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</si>
  <si>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</si>
  <si>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</si>
  <si>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</si>
  <si>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</si>
  <si>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</si>
  <si>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</si>
  <si>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</si>
  <si>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</si>
  <si>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</si>
  <si>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</si>
  <si>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</si>
  <si>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</si>
  <si>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</si>
  <si>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</si>
  <si>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</si>
  <si>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</si>
  <si>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</si>
  <si>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</si>
  <si>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</si>
  <si>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</si>
  <si>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</si>
  <si>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</si>
  <si>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</si>
  <si>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</si>
  <si>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</si>
  <si>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</si>
  <si>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</si>
  <si>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</si>
  <si>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</si>
  <si>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</si>
  <si>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</si>
  <si>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</si>
  <si>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</si>
  <si>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</si>
  <si>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</si>
  <si>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</si>
  <si>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</si>
  <si>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</si>
  <si>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</si>
  <si>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</si>
  <si>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</si>
  <si>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</si>
  <si>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</si>
  <si>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</si>
  <si>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</si>
  <si>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</si>
  <si>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</si>
  <si>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</si>
  <si>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</si>
  <si>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</si>
  <si>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</si>
  <si>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</si>
  <si>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</si>
  <si>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</si>
  <si>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</si>
  <si>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</si>
  <si>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</si>
  <si>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</si>
  <si>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</si>
  <si>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</si>
  <si>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</si>
  <si>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</si>
  <si>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</si>
  <si>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</si>
  <si>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</si>
  <si>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</si>
  <si>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</si>
  <si>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</si>
  <si>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</si>
  <si>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</si>
  <si>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</si>
  <si>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</si>
  <si>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</si>
  <si>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</si>
  <si>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</si>
  <si>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</si>
  <si>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</si>
  <si>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</si>
  <si>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</si>
  <si>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</si>
  <si>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</si>
  <si>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</si>
  <si>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</si>
  <si>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</si>
  <si>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</si>
  <si>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</si>
  <si>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</si>
  <si>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</si>
  <si>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</si>
  <si>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</si>
  <si>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</si>
  <si>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</si>
  <si>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</si>
  <si>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</si>
  <si>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</si>
  <si>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</si>
  <si>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</si>
  <si>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</si>
  <si>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</si>
  <si>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</si>
  <si>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</si>
  <si>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</si>
  <si>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</si>
  <si>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</si>
  <si>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</si>
  <si>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</si>
  <si>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</si>
  <si>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</si>
  <si>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</si>
  <si>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</si>
  <si>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</si>
  <si>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</si>
  <si>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</si>
  <si>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</si>
  <si>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</si>
  <si>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</si>
  <si>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</si>
  <si>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</si>
  <si>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</si>
  <si>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</si>
  <si>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</si>
  <si>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</si>
  <si>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</si>
  <si>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</si>
  <si>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</si>
  <si>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</si>
  <si>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</si>
  <si>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</si>
  <si>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</si>
  <si>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</si>
  <si>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</si>
  <si>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</si>
  <si>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</si>
  <si>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</si>
  <si>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</si>
  <si>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</si>
  <si>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</si>
  <si>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</si>
  <si>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</si>
  <si>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</si>
  <si>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</si>
  <si>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</si>
  <si>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</si>
  <si>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</si>
  <si>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</si>
  <si>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</si>
  <si>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</si>
  <si>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</si>
  <si>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</si>
  <si>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</si>
  <si>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</si>
  <si>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</si>
  <si>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</si>
  <si>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</si>
  <si>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</si>
  <si>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</si>
  <si>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</si>
  <si>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</si>
  <si>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</si>
  <si>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</si>
  <si>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</si>
  <si>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</si>
  <si>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</si>
  <si>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</si>
  <si>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</si>
  <si>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</si>
  <si>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</si>
  <si>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</si>
  <si>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</si>
  <si>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</si>
  <si>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</si>
  <si>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</si>
  <si>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</si>
  <si>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</si>
  <si>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</si>
  <si>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</si>
  <si>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</si>
  <si>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</si>
  <si>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</si>
  <si>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</si>
  <si>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</si>
  <si>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</si>
  <si>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</si>
  <si>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</si>
  <si>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</si>
  <si>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</si>
  <si>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</si>
  <si>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</si>
  <si>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</si>
  <si>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</si>
  <si>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</si>
  <si>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</si>
  <si>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</si>
  <si>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</si>
  <si>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</si>
  <si>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</si>
  <si>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</si>
  <si>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</si>
  <si>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</si>
  <si>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</si>
  <si>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</si>
  <si>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</si>
  <si>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</si>
  <si>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</si>
  <si>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</si>
  <si>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</si>
  <si>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</si>
  <si>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</si>
  <si>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</si>
  <si>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</si>
  <si>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</si>
  <si>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</si>
  <si>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</si>
  <si>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</si>
  <si>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</si>
  <si>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</si>
  <si>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</si>
  <si>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</si>
  <si>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</si>
  <si>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</si>
  <si>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</si>
  <si>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</si>
  <si>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</si>
  <si>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</si>
  <si>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</si>
  <si>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</si>
  <si>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</si>
  <si>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</si>
  <si>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</si>
  <si>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</si>
  <si>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</si>
  <si>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</si>
  <si>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</si>
  <si>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</si>
  <si>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</si>
  <si>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</si>
  <si>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</si>
  <si>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</si>
  <si>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</si>
  <si>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</si>
  <si>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</si>
  <si>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</si>
  <si>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</si>
  <si>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</si>
  <si>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</si>
  <si>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</si>
  <si>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</si>
  <si>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</si>
  <si>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</si>
  <si>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</si>
  <si>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</si>
  <si>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</si>
  <si>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</si>
  <si>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</si>
  <si>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</si>
  <si>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</si>
  <si>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</si>
  <si>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</si>
  <si>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</si>
  <si>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</si>
  <si>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</si>
  <si>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</si>
  <si>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</si>
  <si>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</si>
  <si>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</si>
  <si>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</si>
  <si>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</si>
  <si>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</si>
  <si>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</si>
  <si>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</si>
  <si>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</si>
  <si>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</si>
  <si>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</si>
  <si>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</si>
  <si>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</si>
  <si>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</si>
  <si>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</si>
  <si>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</si>
  <si>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</si>
  <si>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</si>
  <si>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</si>
  <si>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</si>
  <si>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</si>
  <si>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</si>
  <si>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</si>
  <si>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</si>
  <si>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</si>
  <si>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</si>
  <si>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</si>
  <si>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</si>
  <si>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</si>
  <si>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</si>
  <si>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</si>
  <si>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</si>
  <si>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</si>
  <si>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</si>
  <si>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</si>
  <si>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</si>
  <si>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</si>
  <si>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</si>
  <si>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</si>
  <si>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</si>
  <si>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</si>
  <si>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</si>
  <si>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</si>
  <si>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</si>
  <si>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</si>
  <si>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</si>
  <si>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</si>
  <si>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</si>
  <si>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</si>
  <si>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</si>
  <si>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</si>
  <si>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</si>
  <si>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</si>
  <si>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</si>
  <si>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</si>
  <si>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</si>
  <si>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</si>
  <si>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</si>
  <si>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</si>
  <si>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</si>
  <si>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</si>
  <si>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</si>
  <si>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</si>
  <si>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</si>
  <si>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</si>
  <si>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</si>
  <si>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</si>
  <si>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</si>
  <si>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</si>
  <si>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</si>
  <si>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</si>
  <si>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</si>
  <si>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</si>
  <si>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</si>
  <si>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</si>
  <si>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</si>
  <si>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</si>
  <si>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</si>
  <si>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</si>
  <si>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</si>
  <si>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</si>
  <si>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</si>
  <si>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</si>
  <si>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</si>
  <si>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</si>
  <si>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</si>
  <si>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</si>
  <si>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</si>
  <si>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</si>
  <si>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</si>
  <si>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</si>
  <si>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</si>
  <si>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</si>
  <si>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</si>
  <si>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</si>
  <si>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</si>
  <si>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</si>
  <si>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</si>
  <si>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</si>
  <si>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</si>
  <si>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</si>
  <si>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</si>
  <si>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</si>
  <si>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</si>
  <si>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</si>
  <si>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</si>
  <si>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</si>
  <si>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</si>
  <si>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</si>
  <si>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</si>
  <si>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</si>
  <si>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</si>
  <si>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</si>
  <si>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</si>
  <si>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</si>
  <si>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</si>
  <si>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</si>
  <si>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</si>
  <si>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</si>
  <si>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</si>
  <si>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</si>
  <si>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</si>
  <si>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</si>
  <si>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</si>
  <si>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</si>
  <si>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</si>
  <si>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</si>
  <si>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</si>
  <si>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</si>
  <si>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</si>
  <si>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</si>
  <si>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</si>
  <si>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</si>
  <si>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</si>
  <si>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</si>
  <si>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</si>
  <si>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</si>
  <si>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</si>
  <si>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</si>
  <si>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</si>
  <si>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</si>
  <si>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</si>
  <si>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</si>
  <si>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</si>
  <si>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</si>
  <si>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</si>
  <si>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</si>
  <si>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</si>
  <si>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</si>
  <si>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</si>
  <si>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</si>
  <si>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</si>
  <si>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</si>
  <si>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</si>
  <si>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</si>
  <si>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</si>
  <si>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</si>
  <si>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</si>
  <si>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</si>
  <si>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</si>
  <si>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</si>
  <si>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</si>
  <si>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</si>
  <si>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</si>
  <si>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</si>
  <si>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</si>
  <si>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</si>
  <si>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</si>
  <si>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</si>
  <si>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</si>
  <si>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</si>
  <si>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</si>
  <si>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</si>
  <si>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</si>
  <si>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</si>
  <si>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</si>
  <si>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</si>
  <si>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</si>
  <si>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</si>
  <si>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</si>
  <si>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</si>
  <si>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</si>
  <si>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</si>
  <si>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</si>
  <si>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</si>
  <si>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</si>
  <si>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</si>
  <si>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</si>
  <si>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</si>
  <si>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</si>
  <si>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</si>
  <si>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</si>
  <si>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</si>
  <si>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</si>
  <si>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</si>
  <si>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</si>
  <si>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</si>
  <si>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</si>
  <si>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</si>
  <si>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</si>
  <si>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</si>
  <si>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</si>
  <si>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</si>
  <si>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</si>
  <si>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</si>
  <si>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</si>
  <si>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</si>
  <si>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</si>
  <si>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</si>
  <si>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</si>
  <si>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</si>
  <si>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</si>
  <si>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</si>
  <si>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</si>
  <si>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</si>
  <si>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</si>
  <si>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</si>
  <si>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</si>
  <si>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</si>
  <si>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</si>
  <si>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</si>
  <si>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</si>
  <si>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</si>
  <si>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</si>
  <si>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</si>
  <si>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</si>
  <si>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</si>
  <si>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</si>
  <si>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</si>
  <si>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</si>
  <si>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</si>
  <si>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</si>
  <si>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</si>
  <si>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</si>
  <si>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</si>
  <si>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</si>
  <si>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</si>
  <si>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</si>
  <si>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</si>
  <si>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</si>
  <si>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</si>
  <si>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</si>
  <si>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</si>
  <si>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</si>
  <si>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</si>
  <si>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</si>
  <si>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</si>
  <si>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</si>
  <si>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</si>
  <si>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</si>
  <si>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</si>
  <si>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</si>
  <si>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</si>
  <si>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</si>
  <si>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</si>
  <si>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</si>
  <si>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</si>
  <si>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</si>
  <si>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</si>
  <si>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</si>
  <si>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</si>
  <si>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</si>
  <si>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</si>
  <si>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</si>
  <si>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</si>
  <si>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</si>
  <si>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</si>
  <si>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</si>
  <si>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</si>
  <si>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</si>
  <si>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</si>
  <si>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</si>
  <si>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</si>
  <si>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</si>
  <si>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</si>
  <si>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</si>
  <si>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</si>
  <si>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</si>
  <si>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</si>
  <si>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</si>
  <si>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</si>
  <si>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</si>
  <si>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</si>
  <si>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</si>
  <si>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</si>
  <si>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</si>
  <si>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</si>
  <si>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</si>
  <si>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</si>
  <si>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</si>
  <si>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</si>
  <si>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</si>
  <si>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</si>
  <si>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</si>
  <si>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</si>
  <si>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</si>
  <si>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</si>
  <si>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</si>
  <si>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</si>
  <si>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</si>
  <si>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</si>
  <si>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</si>
  <si>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</si>
  <si>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</si>
  <si>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</si>
  <si>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</si>
  <si>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</si>
  <si>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</si>
  <si>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</si>
  <si>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</si>
  <si>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</si>
  <si>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</si>
  <si>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</si>
  <si>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</si>
  <si>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</si>
  <si>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</si>
  <si>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</si>
  <si>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</si>
  <si>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</si>
  <si>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</si>
  <si>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</si>
  <si>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</si>
  <si>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</si>
  <si>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</si>
  <si>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</si>
  <si>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</si>
  <si>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</si>
  <si>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</si>
  <si>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</si>
  <si>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</si>
  <si>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</si>
  <si>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</si>
  <si>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</si>
  <si>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</si>
  <si>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</si>
  <si>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</si>
  <si>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</si>
  <si>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</si>
  <si>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</si>
  <si>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</si>
  <si>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</si>
  <si>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</si>
  <si>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</si>
  <si>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</si>
  <si>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</si>
  <si>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</si>
  <si>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</si>
  <si>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</si>
  <si>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</si>
  <si>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</si>
  <si>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</si>
  <si>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</si>
  <si>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</si>
  <si>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</si>
  <si>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</si>
  <si>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</si>
  <si>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</si>
  <si>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</si>
  <si>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</si>
  <si>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</si>
  <si>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</si>
  <si>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</si>
  <si>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</si>
  <si>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</si>
  <si>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</si>
  <si>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</si>
  <si>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</si>
  <si>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</si>
  <si>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</si>
  <si>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</si>
  <si>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</si>
  <si>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</si>
  <si>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</si>
  <si>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</si>
  <si>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</si>
  <si>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</si>
  <si>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</si>
  <si>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</si>
  <si>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</si>
  <si>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</si>
  <si>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</si>
  <si>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</si>
  <si>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</si>
  <si>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</si>
  <si>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</si>
  <si>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</si>
  <si>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</si>
  <si>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</si>
  <si>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</si>
  <si>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</si>
  <si>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</si>
  <si>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</si>
  <si>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</si>
  <si>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</si>
  <si>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</si>
  <si>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</si>
  <si>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</si>
  <si>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</si>
  <si>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</si>
  <si>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</si>
  <si>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</si>
  <si>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</si>
  <si>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</si>
  <si>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</si>
  <si>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</si>
  <si>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</si>
  <si>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</si>
  <si>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</si>
  <si>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</si>
  <si>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</si>
  <si>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</si>
  <si>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</si>
  <si>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</si>
  <si>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</si>
  <si>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</si>
  <si>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</si>
  <si>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</si>
  <si>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</si>
  <si>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</si>
  <si>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</si>
  <si>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</si>
  <si>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</si>
  <si>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</si>
  <si>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</si>
  <si>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</si>
  <si>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</si>
  <si>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</si>
  <si>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</si>
  <si>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</si>
  <si>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</si>
  <si>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</si>
  <si>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</si>
  <si>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</si>
  <si>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</si>
  <si>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</si>
  <si>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</si>
  <si>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</si>
  <si>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</si>
  <si>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</si>
  <si>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</si>
  <si>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</si>
  <si>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</si>
  <si>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</si>
  <si>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</si>
  <si>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</si>
  <si>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</si>
  <si>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</si>
  <si>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</si>
  <si>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</si>
  <si>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</si>
  <si>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</si>
  <si>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</si>
  <si>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</si>
  <si>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</si>
  <si>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</si>
  <si>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</si>
  <si>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</si>
  <si>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</si>
  <si>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</si>
  <si>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</si>
  <si>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</si>
  <si>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</si>
  <si>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</si>
  <si>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</si>
  <si>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</si>
  <si>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</si>
  <si>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</si>
  <si>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</si>
  <si>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</si>
  <si>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</si>
  <si>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</si>
  <si>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</si>
  <si>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</si>
  <si>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</si>
  <si>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</si>
  <si>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</si>
  <si>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</si>
  <si>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</si>
  <si>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</si>
  <si>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</si>
  <si>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</si>
  <si>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</si>
  <si>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</si>
  <si>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</si>
  <si>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</si>
  <si>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</si>
  <si>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</si>
  <si>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</si>
  <si>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</si>
  <si>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</si>
  <si>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</si>
  <si>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</si>
  <si>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</si>
  <si>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</si>
  <si>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</si>
  <si>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</si>
  <si>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</si>
  <si>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</si>
  <si>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</si>
  <si>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</si>
  <si>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</si>
  <si>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</si>
  <si>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</si>
  <si>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</si>
  <si>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</si>
  <si>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</si>
  <si>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</si>
  <si>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</si>
  <si>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</si>
  <si>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</si>
  <si>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</si>
  <si>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</si>
  <si>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</si>
  <si>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</si>
  <si>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</si>
  <si>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</si>
  <si>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</si>
  <si>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</si>
  <si>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</si>
  <si>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</si>
  <si>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</si>
  <si>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</si>
  <si>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</si>
  <si>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</si>
  <si>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</si>
  <si>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</si>
  <si>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</si>
  <si>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</si>
  <si>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</si>
  <si>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</si>
  <si>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</si>
  <si>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</si>
  <si>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</si>
  <si>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</si>
  <si>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</si>
  <si>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</si>
  <si>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</si>
  <si>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</si>
  <si>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</si>
  <si>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</si>
  <si>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</si>
  <si>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</si>
  <si>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</si>
  <si>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</si>
  <si>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</si>
  <si>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</si>
  <si>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</si>
  <si>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</si>
  <si>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</si>
  <si>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</si>
  <si>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</si>
  <si>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</si>
  <si>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</si>
  <si>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</si>
  <si>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</si>
  <si>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</si>
  <si>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</si>
  <si>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</si>
  <si>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</si>
  <si>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</si>
  <si>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</si>
  <si>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</si>
  <si>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</si>
  <si>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</si>
  <si>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</si>
  <si>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</si>
  <si>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</si>
  <si>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</si>
  <si>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</si>
  <si>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</si>
  <si>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</si>
  <si>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</si>
  <si>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</si>
  <si>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</si>
  <si>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</si>
  <si>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</si>
  <si>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</si>
  <si>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</si>
  <si>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</si>
  <si>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</si>
  <si>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</si>
  <si>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</si>
  <si>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</si>
  <si>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</si>
  <si>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</si>
  <si>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</si>
  <si>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</si>
  <si>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</si>
  <si>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</si>
  <si>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</si>
  <si>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</si>
  <si>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</si>
  <si>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</si>
  <si>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</si>
  <si>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</si>
  <si>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</si>
  <si>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</si>
  <si>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</si>
  <si>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</si>
  <si>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</si>
  <si>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</si>
  <si>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</si>
  <si>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</si>
  <si>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</si>
  <si>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</si>
  <si>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</si>
  <si>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</si>
  <si>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</si>
  <si>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</si>
  <si>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</si>
  <si>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</si>
  <si>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</si>
  <si>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</si>
  <si>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</si>
  <si>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</si>
  <si>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</si>
  <si>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</si>
  <si>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</si>
  <si>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</si>
  <si>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</si>
  <si>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</si>
  <si>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</si>
  <si>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</si>
  <si>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</si>
  <si>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</si>
  <si>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</si>
  <si>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</si>
  <si>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</si>
  <si>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</si>
  <si>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</si>
  <si>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</si>
  <si>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</si>
  <si>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</si>
  <si>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</si>
  <si>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</si>
  <si>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</si>
  <si>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</si>
  <si>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</si>
  <si>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</si>
  <si>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</si>
  <si>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</si>
  <si>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</si>
  <si>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</si>
  <si>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</si>
  <si>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</si>
  <si>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</si>
  <si>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</si>
  <si>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</si>
  <si>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</si>
  <si>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</si>
  <si>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</si>
  <si>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</si>
  <si>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</si>
  <si>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</si>
  <si>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</si>
  <si>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</si>
  <si>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</si>
  <si>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</si>
  <si>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</si>
  <si>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</si>
  <si>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</si>
  <si>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</si>
  <si>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</si>
  <si>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</si>
  <si>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</si>
  <si>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</si>
  <si>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</si>
  <si>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</si>
  <si>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</si>
  <si>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</si>
  <si>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</si>
  <si>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</si>
  <si>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</si>
  <si>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</si>
  <si>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</si>
  <si>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</si>
  <si>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</si>
  <si>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</si>
  <si>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</si>
  <si>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</si>
  <si>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</si>
  <si>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</si>
  <si>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</si>
  <si>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</si>
  <si>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</si>
  <si>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</si>
  <si>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</si>
  <si>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</si>
  <si>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</si>
  <si>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</si>
  <si>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</si>
  <si>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</si>
  <si>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</si>
  <si>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</si>
  <si>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</si>
  <si>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</si>
  <si>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</si>
  <si>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</si>
  <si>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</si>
  <si>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</si>
  <si>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</si>
  <si>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</si>
  <si>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</si>
  <si>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</si>
  <si>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</si>
  <si>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</si>
  <si>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</si>
  <si>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</si>
  <si>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</si>
  <si>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</si>
  <si>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</si>
  <si>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</si>
  <si>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</si>
  <si>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</si>
  <si>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</si>
  <si>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</si>
  <si>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</si>
  <si>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</si>
  <si>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</si>
  <si>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</si>
  <si>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</si>
  <si>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</si>
  <si>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</si>
  <si>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</si>
  <si>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</si>
  <si>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</si>
  <si>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</si>
  <si>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</si>
  <si>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</si>
  <si>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</si>
  <si>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</si>
  <si>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</si>
  <si>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</si>
  <si>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</si>
  <si>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</si>
  <si>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</si>
  <si>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</si>
  <si>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</si>
  <si>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</si>
  <si>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</si>
  <si>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</si>
  <si>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</si>
  <si>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</si>
  <si>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</si>
  <si>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</si>
  <si>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</si>
  <si>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</si>
  <si>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</si>
  <si>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</si>
  <si>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</si>
  <si>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</si>
  <si>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</si>
  <si>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</si>
  <si>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</si>
  <si>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</si>
  <si>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</si>
  <si>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</si>
  <si>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</si>
  <si>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</si>
  <si>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</si>
  <si>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</si>
  <si>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</si>
  <si>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</si>
  <si>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</si>
  <si>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</si>
  <si>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</si>
  <si>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</si>
  <si>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</si>
  <si>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</si>
  <si>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</si>
  <si>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</si>
  <si>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</si>
  <si>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</si>
  <si>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</si>
  <si>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</si>
  <si>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</si>
  <si>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</si>
  <si>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</si>
  <si>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</si>
  <si>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</si>
  <si>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</si>
  <si>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</si>
  <si>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</si>
  <si>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</si>
  <si>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</si>
  <si>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</si>
  <si>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</si>
  <si>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</si>
  <si>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</si>
  <si>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</si>
  <si>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</si>
  <si>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</si>
  <si>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</si>
  <si>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</si>
  <si>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</si>
  <si>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</si>
  <si>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</si>
  <si>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</si>
  <si>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</si>
  <si>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</si>
  <si>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</si>
  <si>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</si>
  <si>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</si>
  <si>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</si>
  <si>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</si>
  <si>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</si>
  <si>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</si>
  <si>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</si>
  <si>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</si>
  <si>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</si>
  <si>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</si>
  <si>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</si>
  <si>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</si>
  <si>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</si>
  <si>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</si>
  <si>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</si>
  <si>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</si>
  <si>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</si>
  <si>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</si>
  <si>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</si>
  <si>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</si>
  <si>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</si>
  <si>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</si>
  <si>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</si>
  <si>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</si>
  <si>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</si>
  <si>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</si>
  <si>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</si>
  <si>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</si>
  <si>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</si>
  <si>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</si>
  <si>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</si>
  <si>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</si>
  <si>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</si>
  <si>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</si>
  <si>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</si>
  <si>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</si>
  <si>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</si>
  <si>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</si>
  <si>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</si>
  <si>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</si>
  <si>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</si>
  <si>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</si>
  <si>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</si>
  <si>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</si>
  <si>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</si>
  <si>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</si>
  <si>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</si>
  <si>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</si>
  <si>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</si>
  <si>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</si>
  <si>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</si>
  <si>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</si>
  <si>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</si>
  <si>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</si>
  <si>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</si>
  <si>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</si>
  <si>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</si>
  <si>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</si>
  <si>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</si>
  <si>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</si>
  <si>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</si>
  <si>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</si>
  <si>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</si>
  <si>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</si>
  <si>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</si>
  <si>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</si>
  <si>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</si>
  <si>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</si>
  <si>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</si>
  <si>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</si>
  <si>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</si>
  <si>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</si>
  <si>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</si>
  <si>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</si>
  <si>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</si>
  <si>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</si>
  <si>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</si>
  <si>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</si>
  <si>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</si>
  <si>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</si>
  <si>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</si>
  <si>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</si>
  <si>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</si>
  <si>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</si>
  <si>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</si>
  <si>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</si>
  <si>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</si>
  <si>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</si>
  <si>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</si>
  <si>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</si>
  <si>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</si>
  <si>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</si>
  <si>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</si>
  <si>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</si>
  <si>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</si>
  <si>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</si>
  <si>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</si>
  <si>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</si>
  <si>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</si>
  <si>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</si>
  <si>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</si>
  <si>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</si>
  <si>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</si>
  <si>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</si>
  <si>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</si>
  <si>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</si>
  <si>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</si>
  <si>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</si>
  <si>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</si>
  <si>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</si>
  <si>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</si>
  <si>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</si>
  <si>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</si>
  <si>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</si>
  <si>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</si>
  <si>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</si>
  <si>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</si>
  <si>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</si>
  <si>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</si>
  <si>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</si>
  <si>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</si>
  <si>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</si>
  <si>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</si>
  <si>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</si>
  <si>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</si>
  <si>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</si>
  <si>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</si>
  <si>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</si>
  <si>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</si>
  <si>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</si>
  <si>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</si>
  <si>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</si>
  <si>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</si>
  <si>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</si>
  <si>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</si>
  <si>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</si>
  <si>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</si>
  <si>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</si>
  <si>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</si>
  <si>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</si>
  <si>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</si>
  <si>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</si>
  <si>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</si>
  <si>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</si>
  <si>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</si>
  <si>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</si>
  <si>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</si>
  <si>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</si>
  <si>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</si>
  <si>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</si>
  <si>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</si>
  <si>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</si>
  <si>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</si>
  <si>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</si>
  <si>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</si>
  <si>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</si>
  <si>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</si>
  <si>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</si>
  <si>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</si>
  <si>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</si>
  <si>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</si>
  <si>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</si>
  <si>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</si>
  <si>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</si>
  <si>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</si>
  <si>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</si>
  <si>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</si>
  <si>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</si>
  <si>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</si>
  <si>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</si>
  <si>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</si>
  <si>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</si>
  <si>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</si>
  <si>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</si>
  <si>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</si>
  <si>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</si>
  <si>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</si>
  <si>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</si>
  <si>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</si>
  <si>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</si>
  <si>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</si>
  <si>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</si>
  <si>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</si>
  <si>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</si>
  <si>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</si>
  <si>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</si>
  <si>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</si>
  <si>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</si>
  <si>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</si>
  <si>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</si>
  <si>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</si>
  <si>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</si>
  <si>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</si>
  <si>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</si>
  <si>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</si>
  <si>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</si>
  <si>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</si>
  <si>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</si>
  <si>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</si>
  <si>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</si>
  <si>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</si>
  <si>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</si>
  <si>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</si>
  <si>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</si>
  <si>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</si>
  <si>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</si>
  <si>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</si>
  <si>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</si>
  <si>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</si>
  <si>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</si>
  <si>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</si>
  <si>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</si>
  <si>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</si>
  <si>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</si>
  <si>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</si>
  <si>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</si>
  <si>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</si>
  <si>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</si>
  <si>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</si>
  <si>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</si>
  <si>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</si>
  <si>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</si>
  <si>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</si>
  <si>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</si>
  <si>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</si>
  <si>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</si>
  <si>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</si>
  <si>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</si>
  <si>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</si>
  <si>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</si>
  <si>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</si>
  <si>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</si>
  <si>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</si>
  <si>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</si>
  <si>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</si>
  <si>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</si>
  <si>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</si>
  <si>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</si>
  <si>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</si>
  <si>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</si>
  <si>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</si>
  <si>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</si>
  <si>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</si>
  <si>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</si>
  <si>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</si>
  <si>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</si>
  <si>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</si>
  <si>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</si>
  <si>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</si>
  <si>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</si>
  <si>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</si>
  <si>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</si>
  <si>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</si>
  <si>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</si>
  <si>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</si>
  <si>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</si>
  <si>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</si>
  <si>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</si>
  <si>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</si>
  <si>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</si>
  <si>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</si>
  <si>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</si>
  <si>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</si>
  <si>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</si>
  <si>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</si>
  <si>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</si>
  <si>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</si>
  <si>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</si>
  <si>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</si>
  <si>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</si>
  <si>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</si>
  <si>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</si>
  <si>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</si>
  <si>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</si>
  <si>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</si>
  <si>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</si>
  <si>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</si>
  <si>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</si>
  <si>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</si>
  <si>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</si>
  <si>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</si>
  <si>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</si>
  <si>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</si>
  <si>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</si>
  <si>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</si>
  <si>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</si>
  <si>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</si>
  <si>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</si>
  <si>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</si>
  <si>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</si>
  <si>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</si>
  <si>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</si>
  <si>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</si>
  <si>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</si>
  <si>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</si>
  <si>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</si>
  <si>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</si>
  <si>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</si>
  <si>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</si>
  <si>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</si>
  <si>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</si>
  <si>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</si>
  <si>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</si>
  <si>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</si>
  <si>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</si>
  <si>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</si>
  <si>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</si>
  <si>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</si>
  <si>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</si>
  <si>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</si>
  <si>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</si>
  <si>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</si>
  <si>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</si>
  <si>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</si>
  <si>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</si>
  <si>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</si>
  <si>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</si>
  <si>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</si>
  <si>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</si>
  <si>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</si>
  <si>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</si>
  <si>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</si>
  <si>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</si>
  <si>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</si>
  <si>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</si>
  <si>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</si>
  <si>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</si>
  <si>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</si>
  <si>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</si>
  <si>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</si>
  <si>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</si>
  <si>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</si>
  <si>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</si>
  <si>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</si>
  <si>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</si>
  <si>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</si>
  <si>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</si>
  <si>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</si>
  <si>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</si>
  <si>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</si>
  <si>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</si>
  <si>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</si>
  <si>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</si>
  <si>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</si>
  <si>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</si>
  <si>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</si>
  <si>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</si>
  <si>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</si>
  <si>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</si>
  <si>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</si>
  <si>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</si>
  <si>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</si>
  <si>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</si>
  <si>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</si>
  <si>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</si>
  <si>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</si>
  <si>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</si>
  <si>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</si>
  <si>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</si>
  <si>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</si>
  <si>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</si>
  <si>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</si>
  <si>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</si>
  <si>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</si>
  <si>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</si>
  <si>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</si>
  <si>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</si>
  <si>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</si>
  <si>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</si>
  <si>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</si>
  <si>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</si>
  <si>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</si>
  <si>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</si>
  <si>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</si>
  <si>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</si>
  <si>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</si>
  <si>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</si>
  <si>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</si>
  <si>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</si>
  <si>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</si>
  <si>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</si>
  <si>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</si>
  <si>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</si>
  <si>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</si>
  <si>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</si>
  <si>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</si>
  <si>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</si>
  <si>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</si>
  <si>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</si>
  <si>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</si>
  <si>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</si>
  <si>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</si>
  <si>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</si>
  <si>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</si>
  <si>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</si>
  <si>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</si>
  <si>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</si>
  <si>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</si>
  <si>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</si>
  <si>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</si>
  <si>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</si>
  <si>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</si>
  <si>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</si>
  <si>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</si>
  <si>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</si>
  <si>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</si>
  <si>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</si>
  <si>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</si>
  <si>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</si>
  <si>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</si>
  <si>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</si>
  <si>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</si>
  <si>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</si>
  <si>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</si>
  <si>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</si>
  <si>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</si>
  <si>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</si>
  <si>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</si>
  <si>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</si>
  <si>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</si>
  <si>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</si>
  <si>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</si>
  <si>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</si>
  <si>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</si>
  <si>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</si>
  <si>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</si>
  <si>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</si>
  <si>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</si>
  <si>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</si>
  <si>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</si>
  <si>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</si>
  <si>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</si>
  <si>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</si>
  <si>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</si>
  <si>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</si>
  <si>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</si>
  <si>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</si>
  <si>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</si>
  <si>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</si>
  <si>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</si>
  <si>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</si>
  <si>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</si>
  <si>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</si>
  <si>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</si>
  <si>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</si>
  <si>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</si>
  <si>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</si>
  <si>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</si>
  <si>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</si>
  <si>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</si>
  <si>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</si>
  <si>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</si>
  <si>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</si>
  <si>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</si>
  <si>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</si>
  <si>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</si>
  <si>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</si>
  <si>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</si>
  <si>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</si>
  <si>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</si>
  <si>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</si>
  <si>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</si>
  <si>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</si>
  <si>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</si>
  <si>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</si>
  <si>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</si>
  <si>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</si>
  <si>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</si>
  <si>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</si>
  <si>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</si>
  <si>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</si>
  <si>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</si>
  <si>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</si>
  <si>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</si>
  <si>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</si>
  <si>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</si>
  <si>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</si>
  <si>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</si>
  <si>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</si>
  <si>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</si>
  <si>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</si>
  <si>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</si>
  <si>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</si>
  <si>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</si>
  <si>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</si>
  <si>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</si>
  <si>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</si>
  <si>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</si>
  <si>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</si>
  <si>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</si>
  <si>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</si>
  <si>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</si>
  <si>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</si>
  <si>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</si>
  <si>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</si>
  <si>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</si>
  <si>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</si>
  <si>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</si>
  <si>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</si>
  <si>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</si>
  <si>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</si>
  <si>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</si>
  <si>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</si>
  <si>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</si>
  <si>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</si>
  <si>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</si>
  <si>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</si>
  <si>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</si>
  <si>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</si>
  <si>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</si>
  <si>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</si>
  <si>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</si>
  <si>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</si>
  <si>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</si>
  <si>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</si>
  <si>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</si>
  <si>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</si>
  <si>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</si>
  <si>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</si>
  <si>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</si>
  <si>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</si>
  <si>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</si>
  <si>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</si>
  <si>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</si>
  <si>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</si>
  <si>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</si>
  <si>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</si>
  <si>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</si>
  <si>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</si>
  <si>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</si>
  <si>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</si>
  <si>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</si>
  <si>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</si>
  <si>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</si>
  <si>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</si>
  <si>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</si>
  <si>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</si>
  <si>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</si>
  <si>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</si>
  <si>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</si>
  <si>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</si>
  <si>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</si>
  <si>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</si>
  <si>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</si>
  <si>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</si>
  <si>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</si>
  <si>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</si>
  <si>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</si>
  <si>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</si>
  <si>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</si>
  <si>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</si>
  <si>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</si>
  <si>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</si>
  <si>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</si>
  <si>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</si>
  <si>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</si>
  <si>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</si>
  <si>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</si>
  <si>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</si>
  <si>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</si>
  <si>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</si>
  <si>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</si>
  <si>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</si>
  <si>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</si>
  <si>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</si>
  <si>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</si>
  <si>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</si>
  <si>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</si>
  <si>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</si>
  <si>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</si>
  <si>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</si>
  <si>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</si>
  <si>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</si>
  <si>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</si>
  <si>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</si>
  <si>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</si>
  <si>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</si>
  <si>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</si>
  <si>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</si>
  <si>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</si>
  <si>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</si>
  <si>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</si>
  <si>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</si>
  <si>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</si>
  <si>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</si>
  <si>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</si>
  <si>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</si>
  <si>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</si>
  <si>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</si>
  <si>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</si>
  <si>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</si>
  <si>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</si>
  <si>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</si>
  <si>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</si>
  <si>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</si>
  <si>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</si>
  <si>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</si>
  <si>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</si>
  <si>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</si>
  <si>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</si>
  <si>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</si>
  <si>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</si>
  <si>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</si>
  <si>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</si>
  <si>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</si>
  <si>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</si>
  <si>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</si>
  <si>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</si>
  <si>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</si>
  <si>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</si>
  <si>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</si>
  <si>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</si>
  <si>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</si>
  <si>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</si>
  <si>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</si>
  <si>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</si>
  <si>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</si>
  <si>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</si>
  <si>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</si>
  <si>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</si>
  <si>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</si>
  <si>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</si>
  <si>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</si>
  <si>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</si>
  <si>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</si>
  <si>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</si>
  <si>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</si>
  <si>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</si>
  <si>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</si>
  <si>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</si>
  <si>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</si>
  <si>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</si>
  <si>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</si>
  <si>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</si>
  <si>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</si>
  <si>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</si>
  <si>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</si>
  <si>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</si>
  <si>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</si>
  <si>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</si>
  <si>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</si>
  <si>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</si>
  <si>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</si>
  <si>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</si>
  <si>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</si>
  <si>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</si>
  <si>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</si>
  <si>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</si>
  <si>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</si>
  <si>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</si>
  <si>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</si>
  <si>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</si>
  <si>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</si>
  <si>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</si>
  <si>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</si>
  <si>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</si>
  <si>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</si>
  <si>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</si>
  <si>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</si>
  <si>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</si>
  <si>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</si>
  <si>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</si>
  <si>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</si>
  <si>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</si>
  <si>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</si>
  <si>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</si>
  <si>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</si>
  <si>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</si>
  <si>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</si>
  <si>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</si>
  <si>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</si>
  <si>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</si>
  <si>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</si>
  <si>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</si>
  <si>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</si>
  <si>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</si>
  <si>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</si>
  <si>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</si>
  <si>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</si>
  <si>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</si>
  <si>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</si>
  <si>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</si>
  <si>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</si>
  <si>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</si>
  <si>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</si>
  <si>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</si>
  <si>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</si>
  <si>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</si>
  <si>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</si>
  <si>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</si>
  <si>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</si>
  <si>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</si>
  <si>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</si>
  <si>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</si>
  <si>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</si>
  <si>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</si>
  <si>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</si>
  <si>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</si>
  <si>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</si>
  <si>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</si>
  <si>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</si>
  <si>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</si>
  <si>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</si>
  <si>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</si>
  <si>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</si>
  <si>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</si>
  <si>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</si>
  <si>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</si>
  <si>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</si>
  <si>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</si>
  <si>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</si>
  <si>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</si>
  <si>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</si>
  <si>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</si>
  <si>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</si>
  <si>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</si>
  <si>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</si>
  <si>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</si>
  <si>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</si>
  <si>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</si>
  <si>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</si>
  <si>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</si>
  <si>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</si>
  <si>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</si>
  <si>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</si>
  <si>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</si>
  <si>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</si>
  <si>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</si>
  <si>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</si>
  <si>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</si>
  <si>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</si>
  <si>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</si>
  <si>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</si>
  <si>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</si>
  <si>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</si>
  <si>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</si>
  <si>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</si>
  <si>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</si>
  <si>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</si>
  <si>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</si>
  <si>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</si>
  <si>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</si>
  <si>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</si>
  <si>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</si>
  <si>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</si>
  <si>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</si>
  <si>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</si>
  <si>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</si>
  <si>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</si>
  <si>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</si>
  <si>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</si>
  <si>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</si>
  <si>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</si>
  <si>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</si>
  <si>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</si>
  <si>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</si>
  <si>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</si>
  <si>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</si>
  <si>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</si>
  <si>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</si>
  <si>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</si>
  <si>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</si>
  <si>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</si>
  <si>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</si>
  <si>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</si>
  <si>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</si>
  <si>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</si>
  <si>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</si>
  <si>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</si>
  <si>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</si>
  <si>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</si>
  <si>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</si>
  <si>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</si>
  <si>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</si>
  <si>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</si>
  <si>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</si>
  <si>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</si>
  <si>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</si>
  <si>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</si>
  <si>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</si>
  <si>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</si>
  <si>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</si>
  <si>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</si>
  <si>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</si>
  <si>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</si>
  <si>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</si>
  <si>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</si>
  <si>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</si>
  <si>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</si>
  <si>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</si>
  <si>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</si>
  <si>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</si>
  <si>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</si>
  <si>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</si>
  <si>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</si>
  <si>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</si>
  <si>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</si>
  <si>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</si>
  <si>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</si>
  <si>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</si>
  <si>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</si>
  <si>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</si>
  <si>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</si>
  <si>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</si>
  <si>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</si>
  <si>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</si>
  <si>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</si>
  <si>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</si>
  <si>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</si>
  <si>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</si>
  <si>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</si>
  <si>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</si>
  <si>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</si>
  <si>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</si>
  <si>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</si>
  <si>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</si>
  <si>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</si>
  <si>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</si>
  <si>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</si>
  <si>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</si>
  <si>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</si>
  <si>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</si>
  <si>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</si>
  <si>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</si>
  <si>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</si>
  <si>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</si>
  <si>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</si>
  <si>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</si>
  <si>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</si>
  <si>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</si>
  <si>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</si>
  <si>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</si>
  <si>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</si>
  <si>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</si>
  <si>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</si>
  <si>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</si>
  <si>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</si>
  <si>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</si>
  <si>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</si>
  <si>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</si>
  <si>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</si>
  <si>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</si>
  <si>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</si>
  <si>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</si>
  <si>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</si>
  <si>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</si>
  <si>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</si>
  <si>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</si>
  <si>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</si>
  <si>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</si>
  <si>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</si>
  <si>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</si>
  <si>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</si>
  <si>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</si>
  <si>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</si>
  <si>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</si>
  <si>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</si>
  <si>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</si>
  <si>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</si>
  <si>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</si>
  <si>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</si>
  <si>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</si>
  <si>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</si>
  <si>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</si>
  <si>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</si>
  <si>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</si>
  <si>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</si>
  <si>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</si>
  <si>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</si>
  <si>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</si>
  <si>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</si>
  <si>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</si>
  <si>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</si>
  <si>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</si>
  <si>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</si>
  <si>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</si>
  <si>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</si>
  <si>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</si>
  <si>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</si>
  <si>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</si>
  <si>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</si>
  <si>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</si>
  <si>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</si>
  <si>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</si>
  <si>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</si>
  <si>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</si>
  <si>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</si>
  <si>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</si>
  <si>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</si>
  <si>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</si>
  <si>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</si>
  <si>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</si>
  <si>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</si>
  <si>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</si>
  <si>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</si>
  <si>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</si>
  <si>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</si>
  <si>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</si>
  <si>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</si>
  <si>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</si>
  <si>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</si>
  <si>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</si>
  <si>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</si>
  <si>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</si>
  <si>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</si>
  <si>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</si>
  <si>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</si>
  <si>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</si>
  <si>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</si>
  <si>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</si>
  <si>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</si>
  <si>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</si>
  <si>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</si>
  <si>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</si>
  <si>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</si>
  <si>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</si>
  <si>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</si>
  <si>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</si>
  <si>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</si>
  <si>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</si>
  <si>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</si>
  <si>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</si>
  <si>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</si>
  <si>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</si>
  <si>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</si>
  <si>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</si>
  <si>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</si>
  <si>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</si>
  <si>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</si>
  <si>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</si>
  <si>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</si>
  <si>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</si>
  <si>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</si>
  <si>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</si>
  <si>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</si>
  <si>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</si>
  <si>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</si>
  <si>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</si>
  <si>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</si>
  <si>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</si>
  <si>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</si>
  <si>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</si>
  <si>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</si>
  <si>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</si>
  <si>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</si>
  <si>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</si>
  <si>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</si>
  <si>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</si>
  <si>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</si>
  <si>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</si>
  <si>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</si>
  <si>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</si>
  <si>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</si>
  <si>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</si>
  <si>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</si>
  <si>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</si>
  <si>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</si>
  <si>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</si>
  <si>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</si>
  <si>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</si>
  <si>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</si>
  <si>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</si>
  <si>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</si>
  <si>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</si>
  <si>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</si>
  <si>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</si>
  <si>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</si>
  <si>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</si>
  <si>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</si>
  <si>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</si>
  <si>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</si>
  <si>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</si>
  <si>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</si>
  <si>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</si>
  <si>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</si>
  <si>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</si>
  <si>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</si>
  <si>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</si>
  <si>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</si>
  <si>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</si>
  <si>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</si>
  <si>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</si>
  <si>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</si>
  <si>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</si>
  <si>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</si>
  <si>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</si>
  <si>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</si>
  <si>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</si>
  <si>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</si>
  <si>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</si>
  <si>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</si>
  <si>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</si>
  <si>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</si>
  <si>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</si>
  <si>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</si>
  <si>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</si>
  <si>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</si>
  <si>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</si>
  <si>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</si>
  <si>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</si>
  <si>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</si>
  <si>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</si>
  <si>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</si>
  <si>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</si>
  <si>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</si>
  <si>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</si>
  <si>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</si>
  <si>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</si>
  <si>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</si>
  <si>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</si>
  <si>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</si>
  <si>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</si>
  <si>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</si>
  <si>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</si>
  <si>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</si>
  <si>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</si>
  <si>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</si>
  <si>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</si>
  <si>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</si>
  <si>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</si>
  <si>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</si>
  <si>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</si>
  <si>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</si>
  <si>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</si>
  <si>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</si>
  <si>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</si>
  <si>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</si>
  <si>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</si>
  <si>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</si>
  <si>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</si>
  <si>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</si>
  <si>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</si>
  <si>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</si>
  <si>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</si>
  <si>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</si>
  <si>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</si>
  <si>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</si>
  <si>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</si>
  <si>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</si>
  <si>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</si>
  <si>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</si>
  <si>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</si>
  <si>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</si>
  <si>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</si>
  <si>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</si>
  <si>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</si>
  <si>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</si>
  <si>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</si>
  <si>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</si>
  <si>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</si>
  <si>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</si>
  <si>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</si>
  <si>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</si>
  <si>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</si>
  <si>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</si>
  <si>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</si>
  <si>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</si>
  <si>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</si>
  <si>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</si>
  <si>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</si>
  <si>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</si>
  <si>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</si>
  <si>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</si>
  <si>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</si>
  <si>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</si>
  <si>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</si>
  <si>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</si>
  <si>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</si>
  <si>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</si>
  <si>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</si>
  <si>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</si>
  <si>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</si>
  <si>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</si>
  <si>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</si>
  <si>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</si>
  <si>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</si>
  <si>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</si>
  <si>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</si>
  <si>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</si>
  <si>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</si>
  <si>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</si>
  <si>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</si>
  <si>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</si>
  <si>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</si>
  <si>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</si>
  <si>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</si>
  <si>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</si>
  <si>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</si>
  <si>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</si>
  <si>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</si>
  <si>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</si>
  <si>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</si>
  <si>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</si>
  <si>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</si>
  <si>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</si>
  <si>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</si>
  <si>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</si>
  <si>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</si>
  <si>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</si>
  <si>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</si>
  <si>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</si>
  <si>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</si>
  <si>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</si>
  <si>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</si>
  <si>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</si>
  <si>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</si>
  <si>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</si>
  <si>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</si>
  <si>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</si>
  <si>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</si>
  <si>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</si>
  <si>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</si>
  <si>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</si>
  <si>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</si>
  <si>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</si>
  <si>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</si>
  <si>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</si>
  <si>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</si>
  <si>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</si>
  <si>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</si>
  <si>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</si>
  <si>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</si>
  <si>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</si>
  <si>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</si>
  <si>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</si>
  <si>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</si>
  <si>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</si>
  <si>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</si>
  <si>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</si>
  <si>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</si>
  <si>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</si>
  <si>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</si>
  <si>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</si>
  <si>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</si>
  <si>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</si>
  <si>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</si>
  <si>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</si>
  <si>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</si>
  <si>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</si>
  <si>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</si>
  <si>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</si>
  <si>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</si>
  <si>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</si>
  <si>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</si>
  <si>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</si>
  <si>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</si>
  <si>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</si>
  <si>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</si>
  <si>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</si>
  <si>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</si>
  <si>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</si>
  <si>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</si>
  <si>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</si>
  <si>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</si>
  <si>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</si>
  <si>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</si>
  <si>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</si>
  <si>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</si>
  <si>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</si>
  <si>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</si>
  <si>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</si>
  <si>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</si>
  <si>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</si>
  <si>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</si>
  <si>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</si>
  <si>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</si>
  <si>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</si>
  <si>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</si>
  <si>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</si>
  <si>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</si>
  <si>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</si>
  <si>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</si>
  <si>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</si>
  <si>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</si>
  <si>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</si>
  <si>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</si>
  <si>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</si>
  <si>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</si>
  <si>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</si>
  <si>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</si>
  <si>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</si>
  <si>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</si>
  <si>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</si>
  <si>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</si>
  <si>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</si>
  <si>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</si>
  <si>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</si>
  <si>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</si>
  <si>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</si>
  <si>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</si>
  <si>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</si>
  <si>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</si>
  <si>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</si>
  <si>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</si>
  <si>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</si>
  <si>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</si>
  <si>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</si>
  <si>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</si>
  <si>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</si>
  <si>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</si>
  <si>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</si>
  <si>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</si>
  <si>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</si>
  <si>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</si>
  <si>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</si>
  <si>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</si>
  <si>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</si>
  <si>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</si>
  <si>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</si>
  <si>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</si>
  <si>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</si>
  <si>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</si>
  <si>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</si>
  <si>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</si>
  <si>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</si>
  <si>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</si>
  <si>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</si>
  <si>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</si>
  <si>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</si>
  <si>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</si>
  <si>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</si>
  <si>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</si>
  <si>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</si>
  <si>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</si>
  <si>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</si>
  <si>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</si>
  <si>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</si>
  <si>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</si>
  <si>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</si>
  <si>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</si>
  <si>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</si>
  <si>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</si>
  <si>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</si>
  <si>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</si>
  <si>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</si>
  <si>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</si>
  <si>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</si>
  <si>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</si>
  <si>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</si>
  <si>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</si>
  <si>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</si>
  <si>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</si>
  <si>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</si>
  <si>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</si>
  <si>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</si>
  <si>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</si>
  <si>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</si>
  <si>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</si>
  <si>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</si>
  <si>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</si>
  <si>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</si>
  <si>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</si>
  <si>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</si>
  <si>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</si>
  <si>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</si>
  <si>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</si>
  <si>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</si>
  <si>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</si>
  <si>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</si>
  <si>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</si>
  <si>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</si>
  <si>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</si>
  <si>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</si>
  <si>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</si>
  <si>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</si>
  <si>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</si>
  <si>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</si>
  <si>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</si>
  <si>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</si>
  <si>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</si>
  <si>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</si>
  <si>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</si>
  <si>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</si>
  <si>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</si>
  <si>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</si>
  <si>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</si>
  <si>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</si>
  <si>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</si>
  <si>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</si>
  <si>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</si>
  <si>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</si>
  <si>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</si>
  <si>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</si>
  <si>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</si>
  <si>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</si>
  <si>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</si>
  <si>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</si>
  <si>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</si>
  <si>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</si>
  <si>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</si>
  <si>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</si>
  <si>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</si>
  <si>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</si>
  <si>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</si>
  <si>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</si>
  <si>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</si>
  <si>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</si>
  <si>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</si>
  <si>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</si>
  <si>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</si>
  <si>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</si>
  <si>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</si>
  <si>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</si>
  <si>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</si>
  <si>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</si>
  <si>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</si>
  <si>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</si>
  <si>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</si>
  <si>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</si>
  <si>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</si>
  <si>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</si>
  <si>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</si>
  <si>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</si>
  <si>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</si>
  <si>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</si>
  <si>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</si>
  <si>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</si>
  <si>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</si>
  <si>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</si>
  <si>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</si>
  <si>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</si>
  <si>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</si>
  <si>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</si>
  <si>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</si>
  <si>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</si>
  <si>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</si>
  <si>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</si>
  <si>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</si>
  <si>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</si>
  <si>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</si>
  <si>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</si>
  <si>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</si>
  <si>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</si>
  <si>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</si>
  <si>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</si>
  <si>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</si>
  <si>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</si>
  <si>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</si>
  <si>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</si>
  <si>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</si>
  <si>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</si>
  <si>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</si>
  <si>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</si>
  <si>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</si>
  <si>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</si>
  <si>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</si>
  <si>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</si>
  <si>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</si>
  <si>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</si>
  <si>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</si>
  <si>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</si>
  <si>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</si>
  <si>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</si>
  <si>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</si>
  <si>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</si>
  <si>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</si>
  <si>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</si>
  <si>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</si>
  <si>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</si>
  <si>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</si>
  <si>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</si>
  <si>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</si>
  <si>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</si>
  <si>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</si>
  <si>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</si>
  <si>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</si>
  <si>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</si>
  <si>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</si>
  <si>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</si>
  <si>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</si>
  <si>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</si>
  <si>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</si>
  <si>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</si>
  <si>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</si>
  <si>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</si>
  <si>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</si>
  <si>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</si>
  <si>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</si>
  <si>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</si>
  <si>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</si>
  <si>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</si>
  <si>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</si>
  <si>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</si>
  <si>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</si>
  <si>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</si>
  <si>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</si>
  <si>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</si>
  <si>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</si>
  <si>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</si>
  <si>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</si>
  <si>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</si>
  <si>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</si>
  <si>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</si>
  <si>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</si>
  <si>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</si>
  <si>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</si>
  <si>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</si>
  <si>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</si>
  <si>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</si>
  <si>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</si>
  <si>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</si>
  <si>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</si>
  <si>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</si>
  <si>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</si>
  <si>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</si>
  <si>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</si>
  <si>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</si>
  <si>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</si>
  <si>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</si>
  <si>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</si>
  <si>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</si>
  <si>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</si>
  <si>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</si>
  <si>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</si>
  <si>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</si>
  <si>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</si>
  <si>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</si>
  <si>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</si>
  <si>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</si>
  <si>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</si>
  <si>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</si>
  <si>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</si>
  <si>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</si>
  <si>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</si>
  <si>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</si>
  <si>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</si>
  <si>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</si>
  <si>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</si>
  <si>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</si>
  <si>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</si>
  <si>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</si>
  <si>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</si>
  <si>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</si>
  <si>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</si>
  <si>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</si>
  <si>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</si>
  <si>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</si>
  <si>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</si>
  <si>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</si>
  <si>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</si>
  <si>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</si>
  <si>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</si>
  <si>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</si>
  <si>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</si>
  <si>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</si>
  <si>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</si>
  <si>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</si>
  <si>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</si>
  <si>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</si>
  <si>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</si>
  <si>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</si>
  <si>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</si>
  <si>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</si>
  <si>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</si>
  <si>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</si>
  <si>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</si>
  <si>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</si>
  <si>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</si>
  <si>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</si>
  <si>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</si>
  <si>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</si>
  <si>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</si>
  <si>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</si>
  <si>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</si>
  <si>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</si>
  <si>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</si>
  <si>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</si>
  <si>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</si>
  <si>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</si>
  <si>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</si>
  <si>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</si>
  <si>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</si>
  <si>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</si>
  <si>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</si>
  <si>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</si>
  <si>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</si>
  <si>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</si>
  <si>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</si>
  <si>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</si>
  <si>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</si>
  <si>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</si>
  <si>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</si>
  <si>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</si>
  <si>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</si>
  <si>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</si>
  <si>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</si>
  <si>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</si>
  <si>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</si>
  <si>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</si>
  <si>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</si>
  <si>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</si>
  <si>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</si>
  <si>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</si>
  <si>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</si>
  <si>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</si>
  <si>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</si>
  <si>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</si>
  <si>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</si>
  <si>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</si>
  <si>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</si>
  <si>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</si>
  <si>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</si>
  <si>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</si>
  <si>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</si>
  <si>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</si>
  <si>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</si>
  <si>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</si>
  <si>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</si>
  <si>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</si>
  <si>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</si>
  <si>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</si>
  <si>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</si>
  <si>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</si>
  <si>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</si>
  <si>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</si>
  <si>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</si>
  <si>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</si>
  <si>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</si>
  <si>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</si>
  <si>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</si>
  <si>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</si>
  <si>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</si>
  <si>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</si>
  <si>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</si>
  <si>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</si>
  <si>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</si>
  <si>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</si>
  <si>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</si>
  <si>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</si>
  <si>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</si>
  <si>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</si>
  <si>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</si>
  <si>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</si>
  <si>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</si>
  <si>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</si>
  <si>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</si>
  <si>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</si>
  <si>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</si>
  <si>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</si>
  <si>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</si>
  <si>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</si>
  <si>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</si>
  <si>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</si>
  <si>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</si>
  <si>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</si>
  <si>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</si>
  <si>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</si>
  <si>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</si>
  <si>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</si>
  <si>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</si>
  <si>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</si>
  <si>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</si>
  <si>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</si>
  <si>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</si>
  <si>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</si>
  <si>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</si>
  <si>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</si>
  <si>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</si>
  <si>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</si>
  <si>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</si>
  <si>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</si>
  <si>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</si>
  <si>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</si>
  <si>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</si>
  <si>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</si>
  <si>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</si>
  <si>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</si>
  <si>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</si>
  <si>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</si>
  <si>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</si>
  <si>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</si>
  <si>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</si>
  <si>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</si>
  <si>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</si>
  <si>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</si>
  <si>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</si>
  <si>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</si>
  <si>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</si>
  <si>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</si>
  <si>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</si>
  <si>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</si>
  <si>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</si>
  <si>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</si>
  <si>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</si>
  <si>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</si>
  <si>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</si>
  <si>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</si>
  <si>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</si>
  <si>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</si>
  <si>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</si>
  <si>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</si>
  <si>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</si>
  <si>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</si>
  <si>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</si>
  <si>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</si>
  <si>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</si>
  <si>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</si>
  <si>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</si>
  <si>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</si>
  <si>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</si>
  <si>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</si>
  <si>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</si>
  <si>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</si>
  <si>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</si>
  <si>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</si>
  <si>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</si>
  <si>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</si>
  <si>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</si>
  <si>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</si>
  <si>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</si>
  <si>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</si>
  <si>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</si>
  <si>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</si>
  <si>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</si>
  <si>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</si>
  <si>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</si>
  <si>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</si>
  <si>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</si>
  <si>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</si>
  <si>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</si>
  <si>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</si>
  <si>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</si>
  <si>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</si>
  <si>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</si>
  <si>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</si>
  <si>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</si>
  <si>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</si>
  <si>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</si>
  <si>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</si>
  <si>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</si>
  <si>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</si>
  <si>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</si>
  <si>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</si>
  <si>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</si>
  <si>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</si>
  <si>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</si>
  <si>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</si>
  <si>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</si>
  <si>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</si>
  <si>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</si>
  <si>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</si>
  <si>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</si>
  <si>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</si>
  <si>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</si>
  <si>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</si>
  <si>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</si>
  <si>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</si>
  <si>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</si>
  <si>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</si>
  <si>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</si>
  <si>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</si>
  <si>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</si>
  <si>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</si>
  <si>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</si>
  <si>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</si>
  <si>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</si>
  <si>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</si>
  <si>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</si>
  <si>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</si>
  <si>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</si>
  <si>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</si>
  <si>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</si>
  <si>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</si>
  <si>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</si>
  <si>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</si>
  <si>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</si>
  <si>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</si>
  <si>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</si>
  <si>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</si>
  <si>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</si>
  <si>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</si>
  <si>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</si>
  <si>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</si>
  <si>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</si>
  <si>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</si>
  <si>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</si>
  <si>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</si>
  <si>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</si>
  <si>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</si>
  <si>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</si>
  <si>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</si>
  <si>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</si>
  <si>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</si>
  <si>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</si>
  <si>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</si>
  <si>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</si>
  <si>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</si>
  <si>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</si>
  <si>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</si>
  <si>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</si>
  <si>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</si>
  <si>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</si>
  <si>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</si>
  <si>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</si>
  <si>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</si>
  <si>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</si>
  <si>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</si>
  <si>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</si>
  <si>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</si>
  <si>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</si>
  <si>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</si>
  <si>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</si>
  <si>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</si>
  <si>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</si>
  <si>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</si>
  <si>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</si>
  <si>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</si>
  <si>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</si>
  <si>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</si>
  <si>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</si>
  <si>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</si>
  <si>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</si>
  <si>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</si>
  <si>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</si>
  <si>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</si>
  <si>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</si>
  <si>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</si>
  <si>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</si>
  <si>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</si>
  <si>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</si>
  <si>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</si>
  <si>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</si>
  <si>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</si>
  <si>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</si>
  <si>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</si>
  <si>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</si>
  <si>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</si>
  <si>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</si>
  <si>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</si>
  <si>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</si>
  <si>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</si>
  <si>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</si>
  <si>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</si>
  <si>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</si>
  <si>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</si>
  <si>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</si>
  <si>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</si>
  <si>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</si>
  <si>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</si>
  <si>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</si>
  <si>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</si>
  <si>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</si>
  <si>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</si>
  <si>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</si>
  <si>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</si>
  <si>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</si>
  <si>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</si>
  <si>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</si>
  <si>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</si>
  <si>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</si>
  <si>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</si>
  <si>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</si>
  <si>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</si>
  <si>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</si>
  <si>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</si>
  <si>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</si>
  <si>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</si>
  <si>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</si>
  <si>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</si>
  <si>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</si>
  <si>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</si>
  <si>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</si>
  <si>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</si>
  <si>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</si>
  <si>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</si>
  <si>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</si>
  <si>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</si>
  <si>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</si>
  <si>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</si>
  <si>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</si>
  <si>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</si>
  <si>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</si>
  <si>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</si>
  <si>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</si>
  <si>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</si>
  <si>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</si>
  <si>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</si>
  <si>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</si>
  <si>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</si>
  <si>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</si>
  <si>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</si>
  <si>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</si>
  <si>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</si>
  <si>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</si>
  <si>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</si>
  <si>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</si>
  <si>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</si>
  <si>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</si>
  <si>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</si>
  <si>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</si>
  <si>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</si>
  <si>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</si>
  <si>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</si>
  <si>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</si>
  <si>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</si>
  <si>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</si>
  <si>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</si>
  <si>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</si>
  <si>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</si>
  <si>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</si>
  <si>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</si>
  <si>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</si>
  <si>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</si>
  <si>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</si>
  <si>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</si>
  <si>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</si>
  <si>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</si>
  <si>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</si>
  <si>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</si>
  <si>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</si>
  <si>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</si>
  <si>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</si>
  <si>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</si>
  <si>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</si>
  <si>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</si>
  <si>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</si>
  <si>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</si>
  <si>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</si>
  <si>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</si>
  <si>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</si>
  <si>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</si>
  <si>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</si>
  <si>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</si>
  <si>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</si>
  <si>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</si>
  <si>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</si>
  <si>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</si>
  <si>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</si>
  <si>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</si>
  <si>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</si>
  <si>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</si>
  <si>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</si>
  <si>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</si>
  <si>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</si>
  <si>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</si>
  <si>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</si>
  <si>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</si>
  <si>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</si>
  <si>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</si>
  <si>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</si>
  <si>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</si>
  <si>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</si>
  <si>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</si>
  <si>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</si>
  <si>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</si>
  <si>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</si>
  <si>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</si>
  <si>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</si>
  <si>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</si>
  <si>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</si>
  <si>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</si>
  <si>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</si>
  <si>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</si>
  <si>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</si>
  <si>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</si>
  <si>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</si>
  <si>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</si>
  <si>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</si>
  <si>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</si>
  <si>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</si>
  <si>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</si>
  <si>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</si>
  <si>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</si>
  <si>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</si>
  <si>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</si>
  <si>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</si>
  <si>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</si>
  <si>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</si>
  <si>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</si>
  <si>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</si>
  <si>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</si>
  <si>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</si>
  <si>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</si>
  <si>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</si>
  <si>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</si>
  <si>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</si>
  <si>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</si>
  <si>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</si>
  <si>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</si>
  <si>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</si>
  <si>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</si>
  <si>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</si>
  <si>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</si>
  <si>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</si>
  <si>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</si>
  <si>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</si>
  <si>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</si>
  <si>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</si>
  <si>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</si>
  <si>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</si>
  <si>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</si>
  <si>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</si>
  <si>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</si>
  <si>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</si>
  <si>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</si>
  <si>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</si>
  <si>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</si>
  <si>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</si>
  <si>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</si>
  <si>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</si>
  <si>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</si>
  <si>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</si>
  <si>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</si>
  <si>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</si>
  <si>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</si>
  <si>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</si>
  <si>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</si>
  <si>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</si>
  <si>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</si>
  <si>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</si>
  <si>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</si>
  <si>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</si>
  <si>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</si>
  <si>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</si>
  <si>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</si>
  <si>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</si>
  <si>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</si>
  <si>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</si>
  <si>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</si>
  <si>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</si>
  <si>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</si>
  <si>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</si>
  <si>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</si>
  <si>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</si>
  <si>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</si>
  <si>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</si>
  <si>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</si>
  <si>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</si>
  <si>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</si>
  <si>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</si>
  <si>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</si>
  <si>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</si>
  <si>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</si>
  <si>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</si>
  <si>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</si>
  <si>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</si>
  <si>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</si>
  <si>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</si>
  <si>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</si>
  <si>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</si>
  <si>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</si>
  <si>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</si>
  <si>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</si>
  <si>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</si>
  <si>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</si>
  <si>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</si>
  <si>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</si>
  <si>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</si>
  <si>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</si>
  <si>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</si>
  <si>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</si>
  <si>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</si>
  <si>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</si>
  <si>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</si>
  <si>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</si>
  <si>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</si>
  <si>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</si>
  <si>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</si>
  <si>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</si>
  <si>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</si>
  <si>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</si>
  <si>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</si>
  <si>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</si>
  <si>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</si>
  <si>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</si>
  <si>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</si>
  <si>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</si>
  <si>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</si>
  <si>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</si>
  <si>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</si>
  <si>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</si>
  <si>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</si>
  <si>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</si>
  <si>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</si>
  <si>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</si>
  <si>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</si>
  <si>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</si>
  <si>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</si>
  <si>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</si>
  <si>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</si>
  <si>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</si>
  <si>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</si>
  <si>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</si>
  <si>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</si>
  <si>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</si>
  <si>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</si>
  <si>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</si>
  <si>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</si>
  <si>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</si>
  <si>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</si>
  <si>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</si>
  <si>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</si>
  <si>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</si>
  <si>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</si>
  <si>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</si>
  <si>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</si>
  <si>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</si>
  <si>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</si>
  <si>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</si>
  <si>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</si>
  <si>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</si>
  <si>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</si>
  <si>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</si>
  <si>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</si>
  <si>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</si>
  <si>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</si>
  <si>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</si>
  <si>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</si>
  <si>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</si>
  <si>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</si>
  <si>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</si>
  <si>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</si>
  <si>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</si>
  <si>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</si>
  <si>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</si>
  <si>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</si>
  <si>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</si>
  <si>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</si>
  <si>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</si>
  <si>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</si>
  <si>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</si>
  <si>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</si>
  <si>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</si>
  <si>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</si>
  <si>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</si>
  <si>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</si>
  <si>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</si>
  <si>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</si>
  <si>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</si>
  <si>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</si>
  <si>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</si>
  <si>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</si>
  <si>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</si>
  <si>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</si>
  <si>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</si>
  <si>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</si>
  <si>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</si>
  <si>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</si>
  <si>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</si>
  <si>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</si>
  <si>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</si>
  <si>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</si>
  <si>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</si>
  <si>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</si>
  <si>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</si>
  <si>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</si>
  <si>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</si>
  <si>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</si>
  <si>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</si>
  <si>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</si>
  <si>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</si>
  <si>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</si>
  <si>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</si>
  <si>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</si>
  <si>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</si>
  <si>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</si>
  <si>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</si>
  <si>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</si>
  <si>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</si>
  <si>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</si>
  <si>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</si>
  <si>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</si>
  <si>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</si>
  <si>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</si>
  <si>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</si>
  <si>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</si>
  <si>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</si>
  <si>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</si>
  <si>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</si>
  <si>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</si>
  <si>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</si>
  <si>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</si>
  <si>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</si>
  <si>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</si>
  <si>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</si>
  <si>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</si>
  <si>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</si>
  <si>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</si>
  <si>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</si>
  <si>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</si>
  <si>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</si>
  <si>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</si>
  <si>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</si>
  <si>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</si>
  <si>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</si>
  <si>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</si>
  <si>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</si>
  <si>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</si>
  <si>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</si>
  <si>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</si>
  <si>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</si>
  <si>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</si>
  <si>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</si>
  <si>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</si>
  <si>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</si>
  <si>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</si>
  <si>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</si>
  <si>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</si>
  <si>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</si>
  <si>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</si>
  <si>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</si>
  <si>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</si>
  <si>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</si>
  <si>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</si>
  <si>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</si>
  <si>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</si>
  <si>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</si>
  <si>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</si>
  <si>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</si>
  <si>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</si>
  <si>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</si>
  <si>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</si>
  <si>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</si>
  <si>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</si>
  <si>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</si>
  <si>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</si>
  <si>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</si>
  <si>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</si>
  <si>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</si>
  <si>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</si>
  <si>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</si>
  <si>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</si>
  <si>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</si>
  <si>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</si>
  <si>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</si>
  <si>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</si>
  <si>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</si>
  <si>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</si>
  <si>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</si>
  <si>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</si>
  <si>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</si>
  <si>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</si>
  <si>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</si>
  <si>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</si>
  <si>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</si>
  <si>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</si>
  <si>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</si>
  <si>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</si>
  <si>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</si>
  <si>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</si>
  <si>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</si>
  <si>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</si>
  <si>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</si>
  <si>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</si>
  <si>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</si>
  <si>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</si>
  <si>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</si>
  <si>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</si>
  <si>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</si>
  <si>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</si>
  <si>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</si>
  <si>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</si>
  <si>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</si>
  <si>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</si>
  <si>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</si>
  <si>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</si>
  <si>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</si>
  <si>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</si>
  <si>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</si>
  <si>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</si>
  <si>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</si>
  <si>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</si>
  <si>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</si>
  <si>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</si>
  <si>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</si>
  <si>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</si>
  <si>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</si>
  <si>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</si>
  <si>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</si>
  <si>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</si>
  <si>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</si>
  <si>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</si>
  <si>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</si>
  <si>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</si>
  <si>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</si>
  <si>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</si>
  <si>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</si>
  <si>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</si>
  <si>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</si>
  <si>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</si>
  <si>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</si>
  <si>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</si>
  <si>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</si>
  <si>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</si>
  <si>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</si>
  <si>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</si>
  <si>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</si>
  <si>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</si>
  <si>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</si>
  <si>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</si>
  <si>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</si>
  <si>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</si>
  <si>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</si>
  <si>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</si>
  <si>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</si>
  <si>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</si>
  <si>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</si>
  <si>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</si>
  <si>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</si>
  <si>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</si>
  <si>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</si>
  <si>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</si>
  <si>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</si>
  <si>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</si>
  <si>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</si>
  <si>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</si>
  <si>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</si>
  <si>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</si>
  <si>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</si>
  <si>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</si>
  <si>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</si>
  <si>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</si>
  <si>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</si>
  <si>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</si>
  <si>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</si>
  <si>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</si>
  <si>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</si>
  <si>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</si>
  <si>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</si>
  <si>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</si>
  <si>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</si>
  <si>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</si>
  <si>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</si>
  <si>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</si>
  <si>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</si>
  <si>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</si>
  <si>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</si>
  <si>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</si>
  <si>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</si>
  <si>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</si>
  <si>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</si>
  <si>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</si>
  <si>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</si>
  <si>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</si>
  <si>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</si>
  <si>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</si>
  <si>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</si>
  <si>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</si>
  <si>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</si>
  <si>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</si>
  <si>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</si>
  <si>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</si>
  <si>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</si>
  <si>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</si>
  <si>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</si>
  <si>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</si>
  <si>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</si>
  <si>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</si>
  <si>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</si>
  <si>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</si>
  <si>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</si>
  <si>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</si>
  <si>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</si>
  <si>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</si>
  <si>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</si>
  <si>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</si>
  <si>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</si>
  <si>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</si>
  <si>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</si>
  <si>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</si>
  <si>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</si>
  <si>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</si>
  <si>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</si>
  <si>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</si>
  <si>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</si>
  <si>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</si>
  <si>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</si>
  <si>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</si>
  <si>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</si>
  <si>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</si>
  <si>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</si>
  <si>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</si>
  <si>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</si>
  <si>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</si>
  <si>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</si>
  <si>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</si>
  <si>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</si>
  <si>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</si>
  <si>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</si>
  <si>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</si>
  <si>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</si>
  <si>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</si>
  <si>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</si>
  <si>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</si>
  <si>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</si>
  <si>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</si>
  <si>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</si>
  <si>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</si>
  <si>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</si>
  <si>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</si>
  <si>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</si>
  <si>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</si>
  <si>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</si>
  <si>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</si>
  <si>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</si>
  <si>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</si>
  <si>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</si>
  <si>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</si>
  <si>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</si>
  <si>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</si>
  <si>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</si>
  <si>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</si>
  <si>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</si>
  <si>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</si>
  <si>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</si>
  <si>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</si>
  <si>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</si>
  <si>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</si>
  <si>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</si>
  <si>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</si>
  <si>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</si>
  <si>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</si>
  <si>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</si>
  <si>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</si>
  <si>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</si>
  <si>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</si>
  <si>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</si>
  <si>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</si>
  <si>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</si>
  <si>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</si>
  <si>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</si>
  <si>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</si>
  <si>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</si>
  <si>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</si>
  <si>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</si>
  <si>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</si>
  <si>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</si>
  <si>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</si>
  <si>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</si>
  <si>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</si>
  <si>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</si>
  <si>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</si>
  <si>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</si>
  <si>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</si>
  <si>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</si>
  <si>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</si>
  <si>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</si>
  <si>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</si>
  <si>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</si>
  <si>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</si>
  <si>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</si>
  <si>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</si>
  <si>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</si>
  <si>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</si>
  <si>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</si>
  <si>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</si>
  <si>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</si>
  <si>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</si>
  <si>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</si>
  <si>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</si>
  <si>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</si>
  <si>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</si>
  <si>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</si>
  <si>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</si>
  <si>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</si>
  <si>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</si>
  <si>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</si>
  <si>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</si>
  <si>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</si>
  <si>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</si>
  <si>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</si>
  <si>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</si>
  <si>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</si>
  <si>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</si>
  <si>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</si>
  <si>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</si>
  <si>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</si>
  <si>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</si>
  <si>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</si>
  <si>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</si>
  <si>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</si>
  <si>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</si>
  <si>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</si>
  <si>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</si>
  <si>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</si>
  <si>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</si>
  <si>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</si>
  <si>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</si>
  <si>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</si>
  <si>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</si>
  <si>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</si>
  <si>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</si>
  <si>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</si>
  <si>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</si>
  <si>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</si>
  <si>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</si>
  <si>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</si>
  <si>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</si>
  <si>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</si>
  <si>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</si>
  <si>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</si>
  <si>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</si>
  <si>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</si>
  <si>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</si>
  <si>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</si>
  <si>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</si>
  <si>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</si>
  <si>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</si>
  <si>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</si>
  <si>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</si>
  <si>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</si>
  <si>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</si>
  <si>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</si>
  <si>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</si>
  <si>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</si>
  <si>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</si>
  <si>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</si>
  <si>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</si>
  <si>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</si>
  <si>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</si>
  <si>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</si>
  <si>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</si>
  <si>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</si>
  <si>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</si>
  <si>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</si>
  <si>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</si>
  <si>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</si>
  <si>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</si>
  <si>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</si>
  <si>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</si>
  <si>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</si>
  <si>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</si>
  <si>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</si>
  <si>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</si>
  <si>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</si>
  <si>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</si>
  <si>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</si>
  <si>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</si>
  <si>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</si>
  <si>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</si>
  <si>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</si>
  <si>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</si>
  <si>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</si>
  <si>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</si>
  <si>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</si>
  <si>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</si>
  <si>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</si>
  <si>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</si>
  <si>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</si>
  <si>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</si>
  <si>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</si>
  <si>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</si>
  <si>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</si>
  <si>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</si>
  <si>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</si>
  <si>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</si>
  <si>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</si>
  <si>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</si>
  <si>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</si>
  <si>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</si>
  <si>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</si>
  <si>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</si>
  <si>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</si>
  <si>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</si>
  <si>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</si>
  <si>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</si>
  <si>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</si>
  <si>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</si>
  <si>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</si>
  <si>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</si>
  <si>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</si>
  <si>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</si>
  <si>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</si>
  <si>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</si>
  <si>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</si>
  <si>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</si>
  <si>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</si>
  <si>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</si>
  <si>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</si>
  <si>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</si>
  <si>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</si>
  <si>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</si>
  <si>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</si>
  <si>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</si>
  <si>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</si>
  <si>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</si>
  <si>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</si>
  <si>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</si>
  <si>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</si>
  <si>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</si>
  <si>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</si>
  <si>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</si>
  <si>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</si>
  <si>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</si>
  <si>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</si>
  <si>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</si>
  <si>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</si>
  <si>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</si>
  <si>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</si>
  <si>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</si>
  <si>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</si>
  <si>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</si>
  <si>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</si>
  <si>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</si>
  <si>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</si>
  <si>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</si>
  <si>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</si>
  <si>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</si>
  <si>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</si>
  <si>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</si>
  <si>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</si>
  <si>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</si>
  <si>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</si>
  <si>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</si>
  <si>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</si>
  <si>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</si>
  <si>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</si>
  <si>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</si>
  <si>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</si>
  <si>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</si>
  <si>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</si>
  <si>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</si>
  <si>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</si>
  <si>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</si>
  <si>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</si>
  <si>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</si>
  <si>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</si>
  <si>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</si>
  <si>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</si>
  <si>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</si>
  <si>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</si>
  <si>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</si>
  <si>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</si>
  <si>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</si>
  <si>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</si>
  <si>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</si>
  <si>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</si>
  <si>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</si>
  <si>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</si>
  <si>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</si>
  <si>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</si>
  <si>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</si>
  <si>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</si>
  <si>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</si>
  <si>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</si>
  <si>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</si>
  <si>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</si>
  <si>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</si>
  <si>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</si>
  <si>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</si>
  <si>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</si>
  <si>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</si>
  <si>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</si>
  <si>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</si>
  <si>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</si>
  <si>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</si>
  <si>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</si>
  <si>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</si>
  <si>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</si>
  <si>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</si>
  <si>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</si>
  <si>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</si>
  <si>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</si>
  <si>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</si>
  <si>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</si>
  <si>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</si>
  <si>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</si>
  <si>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</si>
  <si>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</si>
  <si>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</si>
  <si>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</si>
  <si>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</si>
  <si>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</si>
  <si>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</si>
  <si>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</si>
  <si>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</si>
  <si>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</si>
  <si>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</si>
  <si>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</si>
  <si>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</si>
  <si>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</si>
  <si>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</si>
  <si>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</si>
  <si>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</si>
  <si>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</si>
  <si>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</si>
  <si>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</si>
  <si>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</si>
  <si>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</si>
  <si>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</si>
  <si>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</si>
  <si>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</si>
  <si>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</si>
  <si>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</si>
  <si>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</si>
  <si>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</si>
  <si>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</si>
  <si>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</si>
  <si>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</si>
  <si>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</si>
  <si>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</si>
  <si>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</si>
  <si>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</si>
  <si>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</si>
  <si>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</si>
  <si>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</si>
  <si>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</si>
  <si>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</si>
  <si>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</si>
  <si>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</si>
  <si>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</si>
  <si>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</si>
  <si>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</si>
  <si>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</si>
  <si>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</si>
  <si>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</si>
  <si>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</si>
  <si>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</si>
  <si>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</si>
  <si>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</si>
  <si>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</si>
  <si>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</si>
  <si>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</si>
  <si>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</si>
  <si>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</si>
  <si>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</si>
  <si>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</si>
  <si>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</si>
  <si>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</si>
  <si>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</si>
  <si>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</si>
  <si>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</si>
  <si>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</si>
  <si>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</si>
  <si>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</si>
  <si>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</si>
  <si>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</si>
  <si>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</si>
  <si>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</si>
  <si>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</si>
  <si>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</si>
  <si>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</si>
  <si>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</si>
  <si>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</si>
  <si>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</si>
  <si>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</si>
  <si>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</si>
  <si>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</si>
  <si>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</si>
  <si>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</si>
  <si>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</si>
  <si>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</si>
  <si>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</si>
  <si>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</si>
  <si>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</si>
  <si>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</si>
  <si>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</si>
  <si>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</si>
  <si>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</si>
  <si>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</si>
  <si>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</si>
  <si>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</si>
  <si>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</si>
  <si>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</si>
  <si>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</si>
  <si>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</si>
  <si>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</si>
  <si>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</si>
  <si>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</si>
  <si>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</si>
  <si>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</si>
  <si>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</si>
  <si>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</si>
  <si>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</si>
  <si>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</si>
  <si>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</si>
  <si>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</si>
  <si>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</si>
  <si>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</si>
  <si>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</si>
  <si>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</si>
  <si>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</si>
  <si>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</si>
  <si>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</si>
  <si>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</si>
  <si>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</si>
  <si>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</si>
  <si>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</si>
  <si>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</si>
  <si>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</si>
  <si>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</si>
  <si>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</si>
  <si>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</si>
  <si>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</si>
  <si>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</si>
  <si>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</si>
  <si>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</si>
  <si>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</si>
  <si>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</si>
  <si>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</si>
  <si>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</si>
  <si>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</si>
  <si>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</si>
  <si>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</si>
  <si>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</si>
  <si>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</si>
  <si>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</si>
  <si>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</si>
  <si>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</si>
  <si>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</si>
  <si>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</si>
  <si>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</si>
  <si>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</si>
  <si>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</si>
  <si>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</si>
  <si>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</si>
  <si>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</si>
  <si>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</si>
  <si>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</si>
  <si>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</si>
  <si>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</si>
  <si>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</si>
  <si>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</si>
  <si>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</si>
  <si>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</si>
  <si>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</si>
  <si>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</si>
  <si>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</si>
  <si>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</si>
  <si>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</si>
  <si>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</si>
  <si>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</si>
  <si>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</si>
  <si>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</si>
  <si>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</si>
  <si>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</si>
  <si>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</si>
  <si>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</si>
  <si>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</si>
  <si>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</si>
  <si>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</si>
  <si>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</si>
  <si>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</si>
  <si>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</si>
  <si>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</si>
  <si>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</si>
  <si>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</si>
  <si>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</si>
  <si>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</si>
  <si>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</si>
  <si>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</si>
  <si>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</si>
  <si>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</si>
  <si>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</si>
  <si>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</si>
  <si>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</si>
  <si>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</si>
  <si>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</si>
  <si>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</si>
  <si>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</si>
  <si>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</si>
  <si>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</si>
  <si>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</si>
  <si>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</si>
  <si>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</si>
  <si>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</si>
  <si>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</si>
  <si>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</si>
  <si>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</si>
  <si>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</si>
  <si>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</si>
  <si>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</si>
  <si>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</si>
  <si>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</si>
  <si>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</si>
  <si>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</si>
  <si>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</si>
  <si>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</si>
  <si>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</si>
  <si>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</si>
  <si>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</si>
  <si>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</si>
  <si>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</si>
  <si>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</si>
  <si>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</si>
  <si>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</si>
  <si>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</si>
  <si>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</si>
  <si>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</si>
  <si>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</si>
  <si>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</si>
  <si>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</si>
  <si>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</si>
  <si>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</si>
  <si>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</si>
  <si>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</si>
  <si>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</si>
  <si>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</si>
  <si>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</si>
  <si>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</si>
  <si>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</si>
  <si>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</si>
  <si>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</si>
  <si>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</si>
  <si>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</si>
  <si>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</si>
  <si>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</si>
  <si>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</si>
  <si>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</si>
  <si>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</si>
  <si>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</si>
  <si>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</si>
  <si>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</si>
  <si>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</si>
  <si>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</si>
  <si>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</si>
  <si>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</si>
  <si>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</si>
  <si>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</si>
  <si>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</si>
  <si>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</si>
  <si>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</si>
  <si>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</si>
  <si>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</si>
  <si>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</si>
  <si>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</si>
  <si>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</si>
  <si>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</si>
  <si>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</si>
  <si>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</si>
  <si>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</si>
  <si>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</si>
  <si>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</si>
  <si>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</si>
  <si>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</si>
  <si>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</si>
  <si>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</si>
  <si>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</si>
  <si>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</si>
  <si>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</si>
  <si>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</si>
  <si>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</si>
  <si>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</si>
  <si>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</si>
  <si>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</si>
  <si>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</si>
  <si>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</si>
  <si>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</si>
  <si>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</si>
  <si>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</si>
  <si>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</si>
  <si>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</si>
  <si>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</si>
  <si>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</si>
  <si>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</si>
  <si>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</si>
  <si>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</si>
  <si>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</si>
  <si>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</si>
  <si>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</si>
  <si>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</si>
  <si>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</si>
  <si>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</si>
  <si>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</si>
  <si>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</si>
  <si>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</si>
  <si>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</si>
  <si>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</si>
  <si>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</si>
  <si>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</si>
  <si>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</si>
  <si>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</si>
  <si>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</si>
  <si>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</si>
  <si>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</si>
  <si>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</si>
  <si>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</si>
  <si>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</si>
  <si>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</si>
  <si>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</si>
  <si>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</si>
  <si>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</si>
  <si>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</si>
  <si>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</si>
  <si>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</si>
  <si>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</si>
  <si>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</si>
  <si>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</si>
  <si>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</si>
  <si>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</si>
  <si>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</si>
  <si>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</si>
  <si>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</si>
  <si>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</si>
  <si>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</si>
  <si>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</si>
  <si>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</si>
  <si>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</si>
  <si>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</si>
  <si>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</si>
  <si>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</si>
  <si>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</si>
  <si>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</si>
  <si>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</si>
  <si>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</si>
  <si>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</si>
  <si>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</si>
  <si>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</si>
  <si>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</si>
  <si>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</si>
  <si>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</si>
  <si>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</si>
  <si>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</si>
  <si>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</si>
  <si>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</si>
  <si>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</si>
  <si>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</si>
  <si>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</si>
  <si>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</si>
  <si>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</si>
  <si>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</si>
  <si>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</si>
  <si>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</si>
  <si>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</si>
  <si>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</si>
  <si>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</si>
  <si>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</si>
  <si>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</si>
  <si>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</si>
  <si>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</si>
  <si>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</si>
  <si>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</si>
  <si>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</si>
  <si>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</si>
  <si>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</si>
  <si>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</si>
  <si>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</si>
  <si>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</si>
  <si>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</si>
  <si>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</si>
  <si>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</si>
  <si>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</si>
  <si>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</si>
  <si>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</si>
  <si>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</si>
  <si>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</si>
  <si>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</si>
  <si>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</si>
  <si>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</si>
  <si>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</si>
  <si>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</si>
  <si>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</si>
  <si>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</si>
  <si>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</si>
  <si>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</si>
  <si>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</si>
  <si>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</si>
  <si>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</si>
  <si>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</si>
  <si>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</si>
  <si>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</si>
  <si>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</si>
  <si>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</si>
  <si>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</si>
  <si>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</si>
  <si>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</si>
  <si>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</si>
  <si>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</si>
  <si>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</si>
  <si>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</si>
  <si>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</si>
  <si>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</si>
  <si>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</si>
  <si>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</si>
  <si>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</si>
  <si>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</si>
  <si>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</si>
  <si>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</si>
  <si>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</si>
  <si>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</si>
  <si>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</si>
  <si>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</si>
  <si>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</si>
  <si>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</si>
  <si>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</si>
  <si>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</si>
  <si>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</si>
  <si>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</si>
  <si>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</si>
  <si>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</si>
  <si>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</si>
  <si>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</si>
  <si>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</si>
  <si>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</si>
  <si>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</si>
  <si>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</si>
  <si>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</si>
  <si>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</si>
  <si>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</si>
  <si>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</si>
  <si>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</si>
  <si>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</si>
  <si>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</si>
  <si>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</si>
  <si>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</si>
  <si>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</si>
  <si>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</si>
  <si>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</si>
  <si>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</si>
  <si>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</si>
  <si>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</si>
  <si>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</si>
  <si>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</si>
  <si>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</si>
  <si>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</si>
  <si>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</si>
  <si>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</si>
  <si>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</si>
  <si>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</si>
  <si>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</si>
  <si>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</si>
  <si>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</si>
  <si>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</si>
  <si>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</si>
  <si>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</si>
  <si>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</si>
  <si>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</si>
  <si>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</si>
  <si>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</si>
  <si>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</si>
  <si>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</si>
  <si>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</si>
  <si>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</si>
  <si>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</si>
  <si>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</si>
  <si>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</si>
  <si>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</si>
  <si>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</si>
  <si>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</si>
  <si>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</si>
  <si>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</si>
  <si>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</si>
  <si>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</si>
  <si>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</si>
  <si>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</si>
  <si>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</si>
  <si>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</si>
  <si>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</si>
  <si>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</si>
  <si>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</si>
  <si>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</si>
  <si>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</si>
  <si>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</si>
  <si>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</si>
  <si>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</si>
  <si>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</si>
  <si>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</si>
  <si>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</si>
  <si>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</si>
  <si>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</si>
  <si>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</si>
  <si>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</si>
  <si>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</si>
  <si>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</si>
  <si>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</si>
  <si>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</si>
  <si>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</si>
  <si>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</si>
  <si>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</si>
  <si>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</si>
  <si>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</si>
  <si>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</si>
  <si>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</si>
  <si>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</si>
  <si>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</si>
  <si>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</si>
  <si>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</si>
  <si>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</si>
  <si>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</si>
  <si>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</si>
  <si>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</si>
  <si>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</si>
  <si>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</si>
  <si>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</si>
  <si>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</si>
  <si>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</si>
  <si>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</si>
  <si>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</si>
  <si>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</si>
  <si>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</si>
  <si>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</si>
  <si>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</si>
  <si>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</si>
  <si>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</si>
  <si>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</si>
  <si>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</si>
  <si>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</si>
  <si>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</si>
  <si>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</si>
  <si>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</si>
  <si>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</si>
  <si>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</si>
  <si>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</si>
  <si>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</si>
  <si>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</si>
  <si>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</si>
  <si>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</si>
  <si>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</si>
  <si>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</si>
  <si>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</si>
  <si>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</si>
  <si>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</si>
  <si>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</si>
  <si>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</si>
  <si>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</si>
  <si>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</si>
  <si>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</si>
  <si>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</si>
  <si>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</si>
  <si>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</si>
  <si>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</si>
  <si>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</si>
  <si>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</si>
  <si>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</si>
  <si>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</si>
  <si>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</si>
  <si>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</si>
  <si>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</si>
  <si>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</si>
  <si>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</si>
  <si>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</si>
  <si>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</si>
  <si>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</si>
  <si>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</si>
  <si>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</si>
  <si>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</si>
  <si>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</si>
  <si>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</si>
  <si>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</si>
  <si>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</si>
  <si>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</si>
  <si>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</si>
  <si>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</si>
  <si>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</si>
  <si>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</si>
  <si>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</si>
  <si>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</si>
  <si>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</si>
  <si>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</si>
  <si>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</si>
  <si>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</si>
  <si>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</si>
  <si>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</si>
  <si>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</si>
  <si>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</si>
  <si>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</si>
  <si>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</si>
  <si>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</si>
  <si>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</si>
  <si>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</si>
  <si>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</si>
  <si>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</si>
  <si>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</si>
  <si>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</si>
  <si>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</si>
  <si>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</si>
  <si>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</si>
  <si>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</si>
  <si>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</si>
  <si>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</si>
  <si>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</si>
  <si>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</si>
  <si>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</si>
  <si>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</si>
  <si>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</si>
  <si>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</si>
  <si>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</si>
  <si>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</si>
  <si>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</si>
  <si>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</si>
  <si>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</si>
  <si>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</si>
  <si>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</si>
  <si>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</si>
  <si>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</si>
  <si>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</si>
  <si>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</si>
  <si>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</si>
  <si>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</si>
  <si>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</si>
  <si>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</si>
  <si>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</si>
  <si>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</si>
  <si>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</si>
  <si>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</si>
  <si>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</si>
  <si>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</si>
  <si>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</si>
  <si>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</si>
  <si>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</si>
  <si>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</si>
  <si>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</si>
  <si>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</si>
  <si>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</si>
  <si>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</si>
  <si>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</si>
  <si>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</si>
  <si>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</si>
  <si>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</si>
  <si>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</si>
  <si>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</si>
  <si>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</si>
  <si>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</si>
  <si>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</si>
  <si>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</si>
  <si>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</si>
  <si>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</si>
  <si>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</si>
  <si>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</si>
  <si>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</si>
  <si>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</si>
  <si>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</si>
  <si>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</si>
  <si>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</si>
  <si>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</si>
  <si>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</si>
  <si>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</si>
  <si>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</si>
  <si>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</si>
  <si>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</si>
  <si>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</si>
  <si>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</si>
  <si>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</si>
  <si>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</si>
  <si>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</si>
  <si>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</si>
  <si>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</si>
  <si>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</si>
  <si>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</si>
  <si>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</si>
  <si>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</si>
  <si>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</si>
  <si>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</si>
  <si>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</si>
  <si>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</si>
  <si>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</si>
  <si>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</si>
  <si>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</si>
  <si>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</si>
  <si>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</si>
  <si>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</si>
  <si>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</si>
  <si>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</si>
  <si>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</si>
  <si>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</si>
  <si>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</si>
  <si>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</si>
  <si>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</si>
  <si>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</si>
  <si>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</si>
  <si>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</si>
  <si>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</si>
  <si>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</si>
  <si>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</si>
  <si>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</si>
  <si>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</si>
  <si>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</si>
  <si>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</si>
  <si>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</si>
  <si>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</si>
  <si>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</si>
  <si>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</si>
  <si>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</si>
  <si>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</si>
  <si>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</si>
  <si>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</si>
  <si>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</si>
  <si>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</si>
  <si>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</si>
  <si>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</si>
  <si>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</si>
  <si>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</si>
  <si>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</si>
  <si>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</si>
  <si>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</si>
  <si>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</si>
  <si>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</si>
  <si>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</si>
  <si>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</si>
  <si>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</si>
  <si>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</si>
  <si>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</si>
  <si>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</si>
  <si>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</si>
  <si>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</si>
  <si>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</si>
  <si>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</si>
  <si>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</si>
  <si>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</si>
  <si>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</si>
  <si>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</si>
  <si>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</si>
  <si>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</si>
  <si>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</si>
  <si>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</si>
  <si>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</si>
  <si>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</si>
  <si>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</si>
  <si>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</si>
  <si>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</si>
  <si>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</si>
  <si>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</si>
  <si>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</si>
  <si>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</si>
  <si>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</si>
  <si>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</si>
  <si>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</si>
  <si>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</si>
  <si>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</si>
  <si>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</si>
  <si>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</si>
  <si>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</si>
  <si>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</si>
  <si>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</si>
  <si>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</si>
  <si>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</si>
  <si>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</si>
  <si>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</si>
  <si>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</si>
  <si>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</si>
  <si>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</si>
  <si>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</si>
  <si>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</si>
  <si>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</si>
  <si>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</si>
  <si>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</si>
  <si>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</si>
  <si>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</si>
  <si>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</si>
  <si>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</si>
  <si>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</si>
  <si>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</si>
  <si>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</si>
  <si>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</si>
  <si>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</si>
  <si>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</si>
  <si>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</si>
  <si>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</si>
  <si>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</si>
  <si>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</si>
  <si>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</si>
  <si>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</si>
  <si>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</si>
  <si>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</si>
  <si>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</si>
  <si>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</si>
  <si>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</si>
  <si>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</si>
  <si>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</si>
  <si>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</si>
  <si>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</si>
  <si>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</si>
  <si>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</si>
  <si>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</si>
  <si>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</si>
  <si>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</si>
  <si>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</si>
  <si>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</si>
  <si>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</si>
  <si>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</si>
  <si>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</si>
  <si>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</si>
  <si>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</si>
  <si>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</si>
  <si>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</si>
  <si>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</si>
  <si>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</si>
  <si>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</si>
  <si>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</si>
  <si>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</si>
  <si>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</si>
  <si>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</si>
  <si>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</si>
  <si>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</si>
  <si>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</si>
  <si>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</si>
  <si>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</si>
  <si>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</si>
  <si>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</si>
  <si>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</si>
  <si>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</si>
  <si>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</si>
  <si>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</si>
  <si>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</si>
  <si>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</si>
  <si>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</si>
  <si>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</si>
  <si>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</si>
  <si>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</si>
  <si>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</si>
  <si>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</si>
  <si>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</si>
  <si>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</si>
  <si>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</si>
  <si>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</si>
  <si>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</si>
  <si>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</si>
  <si>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</si>
  <si>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</si>
  <si>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</si>
  <si>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</si>
  <si>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</si>
  <si>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</si>
  <si>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</si>
  <si>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</si>
  <si>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</si>
  <si>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</si>
  <si>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</si>
  <si>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</si>
  <si>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</si>
  <si>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</si>
  <si>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</si>
  <si>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</si>
  <si>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</si>
  <si>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</si>
  <si>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</si>
  <si>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</si>
  <si>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</si>
  <si>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</si>
  <si>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</si>
  <si>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</si>
  <si>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</si>
  <si>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</si>
  <si>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</si>
  <si>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</si>
  <si>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</si>
  <si>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</si>
  <si>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</si>
  <si>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</si>
  <si>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</si>
  <si>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</si>
  <si>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</si>
  <si>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</si>
  <si>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</si>
  <si>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</si>
  <si>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</si>
  <si>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</si>
  <si>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</si>
  <si>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</si>
  <si>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</si>
  <si>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</si>
  <si>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</si>
  <si>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</si>
  <si>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</si>
  <si>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</si>
  <si>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</si>
  <si>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</si>
  <si>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</si>
  <si>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</si>
  <si>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</si>
  <si>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</si>
  <si>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</si>
  <si>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</si>
  <si>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</si>
  <si>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</si>
  <si>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</si>
  <si>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</si>
  <si>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</si>
  <si>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</si>
  <si>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</si>
  <si>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</si>
  <si>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</si>
  <si>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</si>
  <si>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</si>
  <si>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</si>
  <si>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</si>
  <si>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</si>
  <si>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</si>
  <si>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</si>
  <si>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</si>
  <si>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</si>
  <si>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</si>
  <si>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</si>
  <si>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</si>
  <si>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</si>
  <si>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</si>
  <si>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</si>
  <si>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</si>
  <si>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</si>
  <si>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</si>
  <si>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</si>
  <si>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</si>
  <si>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</si>
  <si>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</si>
  <si>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</si>
  <si>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</si>
  <si>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</si>
  <si>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</si>
  <si>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</si>
  <si>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</si>
  <si>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</si>
  <si>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</si>
  <si>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</si>
  <si>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</si>
  <si>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</si>
  <si>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</si>
  <si>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</si>
  <si>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</si>
  <si>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</si>
  <si>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</si>
  <si>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</si>
  <si>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</si>
  <si>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</si>
  <si>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</si>
  <si>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</si>
  <si>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</si>
  <si>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</si>
  <si>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</si>
  <si>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</si>
  <si>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</si>
  <si>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</si>
  <si>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</si>
  <si>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</si>
  <si>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</si>
  <si>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</si>
  <si>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</si>
  <si>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</si>
  <si>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</si>
  <si>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</si>
  <si>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</si>
  <si>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</si>
  <si>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</si>
  <si>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</si>
  <si>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</si>
  <si>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</si>
  <si>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</si>
  <si>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</si>
  <si>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</si>
  <si>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</si>
  <si>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</si>
  <si>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</si>
  <si>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</si>
  <si>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</si>
  <si>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</si>
  <si>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</si>
  <si>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</si>
  <si>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</si>
  <si>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</si>
  <si>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</si>
  <si>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</si>
  <si>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</si>
  <si>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</si>
  <si>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</si>
  <si>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</si>
  <si>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</si>
  <si>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</si>
  <si>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</si>
  <si>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</si>
  <si>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</si>
  <si>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</si>
  <si>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</si>
  <si>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</si>
  <si>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</si>
  <si>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</si>
  <si>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</si>
  <si>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</si>
  <si>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</si>
  <si>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</si>
  <si>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</si>
  <si>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</si>
  <si>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</si>
  <si>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</si>
  <si>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</si>
  <si>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</si>
  <si>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</si>
  <si>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</si>
  <si>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</si>
  <si>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</si>
  <si>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</si>
  <si>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</si>
  <si>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</si>
  <si>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</si>
  <si>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</si>
  <si>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</si>
  <si>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</si>
  <si>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</si>
  <si>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</si>
  <si>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</si>
  <si>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</si>
  <si>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</si>
  <si>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</si>
  <si>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</si>
  <si>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</si>
  <si>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</si>
  <si>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</si>
  <si>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</si>
  <si>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</si>
  <si>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</si>
  <si>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</si>
  <si>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</si>
  <si>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</si>
  <si>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</si>
  <si>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</si>
  <si>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</si>
  <si>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</si>
  <si>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</si>
  <si>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</si>
  <si>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</si>
  <si>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</si>
  <si>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</si>
  <si>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</si>
  <si>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</si>
  <si>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</si>
  <si>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</si>
  <si>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</si>
  <si>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</si>
  <si>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</si>
  <si>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</si>
  <si>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</si>
  <si>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</si>
  <si>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</si>
  <si>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</si>
  <si>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</si>
  <si>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</si>
  <si>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</si>
  <si>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</si>
  <si>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</si>
  <si>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</si>
  <si>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</si>
  <si>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</si>
  <si>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</si>
  <si>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</si>
  <si>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</si>
  <si>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</si>
  <si>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</si>
  <si>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</si>
  <si>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</si>
  <si>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</si>
  <si>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</si>
  <si>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</si>
  <si>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</si>
  <si>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</si>
  <si>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</si>
  <si>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</si>
  <si>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</si>
  <si>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</si>
  <si>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</si>
  <si>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</si>
  <si>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</si>
  <si>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</si>
  <si>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</si>
  <si>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</si>
  <si>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</si>
  <si>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</si>
  <si>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</si>
  <si>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</si>
  <si>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</si>
  <si>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</si>
  <si>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</si>
  <si>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</si>
  <si>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</si>
  <si>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</si>
  <si>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</si>
  <si>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</si>
  <si>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</si>
  <si>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</si>
  <si>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</si>
  <si>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</si>
  <si>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</si>
  <si>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</si>
  <si>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</si>
  <si>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</si>
  <si>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</si>
  <si>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</si>
  <si>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</si>
  <si>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</si>
  <si>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</si>
  <si>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</si>
  <si>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</si>
  <si>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</si>
  <si>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</si>
  <si>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</si>
  <si>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</si>
  <si>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</si>
  <si>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</si>
  <si>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</si>
  <si>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</si>
  <si>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</si>
  <si>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</si>
  <si>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</si>
  <si>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</si>
  <si>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</si>
  <si>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</si>
  <si>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</si>
  <si>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</si>
  <si>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</si>
  <si>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</si>
  <si>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</si>
  <si>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</si>
  <si>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</si>
  <si>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</si>
  <si>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</si>
  <si>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</si>
  <si>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</si>
  <si>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</si>
  <si>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</si>
  <si>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</si>
  <si>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</si>
  <si>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</si>
  <si>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</si>
  <si>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</si>
  <si>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</si>
  <si>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</si>
  <si>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</si>
  <si>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</si>
  <si>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</si>
  <si>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</si>
  <si>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</si>
  <si>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</si>
  <si>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</si>
  <si>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</si>
  <si>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</si>
  <si>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</si>
  <si>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</si>
  <si>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</si>
  <si>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</si>
  <si>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</si>
  <si>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</si>
  <si>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</si>
  <si>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</si>
  <si>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</si>
  <si>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</si>
  <si>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</si>
  <si>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</si>
  <si>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</si>
  <si>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</si>
  <si>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</si>
  <si>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</si>
  <si>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</si>
  <si>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</si>
  <si>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</si>
  <si>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</si>
  <si>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</si>
  <si>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</si>
  <si>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</si>
  <si>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</si>
  <si>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</si>
  <si>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</si>
  <si>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</si>
  <si>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</si>
  <si>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</si>
  <si>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</si>
  <si>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</si>
  <si>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</si>
  <si>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</si>
  <si>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</si>
  <si>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</si>
  <si>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</si>
  <si>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</si>
  <si>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</si>
  <si>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</si>
  <si>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</si>
  <si>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</si>
  <si>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</si>
  <si>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</si>
  <si>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</si>
  <si>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</si>
  <si>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</si>
  <si>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</si>
  <si>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</si>
  <si>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</si>
  <si>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</si>
  <si>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</si>
  <si>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</si>
  <si>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</si>
  <si>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</si>
  <si>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</si>
  <si>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</si>
  <si>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</si>
  <si>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</si>
  <si>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</si>
  <si>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</si>
  <si>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</si>
  <si>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</si>
  <si>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</si>
  <si>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</si>
  <si>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</si>
  <si>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</si>
  <si>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</si>
  <si>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</si>
  <si>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</si>
  <si>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</si>
  <si>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</si>
  <si>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</si>
  <si>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</si>
  <si>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</si>
  <si>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</si>
  <si>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</si>
  <si>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</si>
  <si>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</si>
  <si>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</si>
  <si>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</si>
  <si>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</si>
  <si>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</si>
  <si>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</si>
  <si>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</si>
  <si>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</si>
  <si>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</si>
  <si>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</si>
  <si>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</si>
  <si>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</si>
  <si>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</si>
  <si>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</si>
  <si>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</si>
  <si>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</si>
  <si>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</si>
  <si>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</si>
  <si>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</si>
  <si>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</si>
  <si>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</si>
  <si>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</si>
  <si>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</si>
  <si>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</si>
  <si>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</si>
  <si>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</si>
  <si>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</si>
  <si>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</si>
  <si>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</si>
  <si>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</si>
  <si>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</si>
  <si>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</si>
  <si>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</si>
  <si>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</si>
  <si>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</si>
  <si>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</si>
  <si>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</si>
  <si>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</si>
  <si>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</si>
  <si>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</si>
  <si>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</si>
  <si>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</si>
  <si>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</si>
  <si>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</si>
  <si>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</si>
  <si>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</si>
  <si>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</si>
  <si>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</si>
  <si>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</si>
  <si>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</si>
  <si>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</si>
  <si>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</si>
  <si>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</si>
  <si>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</si>
  <si>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</si>
  <si>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</si>
  <si>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</si>
  <si>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</si>
  <si>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</si>
  <si>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</si>
  <si>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</si>
  <si>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</si>
  <si>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</si>
  <si>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</si>
  <si>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</si>
  <si>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</si>
  <si>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</si>
  <si>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</si>
  <si>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</si>
  <si>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</si>
  <si>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</si>
  <si>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</si>
  <si>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</si>
  <si>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</si>
  <si>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</si>
  <si>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</si>
  <si>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</si>
  <si>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</si>
  <si>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</si>
  <si>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</si>
  <si>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</si>
  <si>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</si>
  <si>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</si>
  <si>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</si>
  <si>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</si>
  <si>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</si>
  <si>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</si>
  <si>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</si>
  <si>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</si>
  <si>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</si>
  <si>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</si>
  <si>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</si>
  <si>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</si>
  <si>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</si>
  <si>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</si>
  <si>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</si>
  <si>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</si>
  <si>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</si>
  <si>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</si>
  <si>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</si>
  <si>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</si>
  <si>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</si>
  <si>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</si>
  <si>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</si>
  <si>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</si>
  <si>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</si>
  <si>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</si>
  <si>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</si>
  <si>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</si>
  <si>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</si>
  <si>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</si>
  <si>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</si>
  <si>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</si>
  <si>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</si>
  <si>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</si>
  <si>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</si>
  <si>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</si>
  <si>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</si>
  <si>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</si>
  <si>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</si>
  <si>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</si>
  <si>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</si>
  <si>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</si>
  <si>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</si>
  <si>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</si>
  <si>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</si>
  <si>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</si>
  <si>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</si>
  <si>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</si>
  <si>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</si>
  <si>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</si>
  <si>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</si>
  <si>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</si>
  <si>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</si>
  <si>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</si>
  <si>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</si>
  <si>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</si>
  <si>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</si>
  <si>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</si>
  <si>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</si>
  <si>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</si>
  <si>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</si>
  <si>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</si>
  <si>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</si>
  <si>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</si>
  <si>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</si>
  <si>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</si>
  <si>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</si>
  <si>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</si>
  <si>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</si>
  <si>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</si>
  <si>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</si>
  <si>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</si>
  <si>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</si>
  <si>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</si>
  <si>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</si>
  <si>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</si>
  <si>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</si>
  <si>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</si>
  <si>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</si>
  <si>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</si>
  <si>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</si>
  <si>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</si>
  <si>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</si>
  <si>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</si>
  <si>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</si>
  <si>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</si>
  <si>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</si>
  <si>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</si>
  <si>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</si>
  <si>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</si>
  <si>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</si>
  <si>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</si>
  <si>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</si>
  <si>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</si>
  <si>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</si>
  <si>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</si>
  <si>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</si>
  <si>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</si>
  <si>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</si>
  <si>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</si>
  <si>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</si>
  <si>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</si>
  <si>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</si>
  <si>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</si>
  <si>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</si>
  <si>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</si>
  <si>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</si>
  <si>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</si>
  <si>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</si>
  <si>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</si>
  <si>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</si>
  <si>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</si>
  <si>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</si>
  <si>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</si>
  <si>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</si>
  <si>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</si>
  <si>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</si>
  <si>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</si>
  <si>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</si>
  <si>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</si>
  <si>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</si>
  <si>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</si>
  <si>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</si>
  <si>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</si>
  <si>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</si>
  <si>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</si>
  <si>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</si>
  <si>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</si>
  <si>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</si>
  <si>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</si>
  <si>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</si>
  <si>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</si>
  <si>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</si>
  <si>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</si>
  <si>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</si>
  <si>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</si>
  <si>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</si>
  <si>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</si>
  <si>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</si>
  <si>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</si>
  <si>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</si>
  <si>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</si>
  <si>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</si>
  <si>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</si>
  <si>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</si>
  <si>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</si>
  <si>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</si>
  <si>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</si>
  <si>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</si>
  <si>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</si>
  <si>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</si>
  <si>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</si>
  <si>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</si>
  <si>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</si>
  <si>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</si>
  <si>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</si>
  <si>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</si>
  <si>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</si>
  <si>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</si>
  <si>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</si>
  <si>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</si>
  <si>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</si>
  <si>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</si>
  <si>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</si>
  <si>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</si>
  <si>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</si>
  <si>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</si>
  <si>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</si>
  <si>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</si>
  <si>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</si>
  <si>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</si>
  <si>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</si>
  <si>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</si>
  <si>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</si>
  <si>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</si>
  <si>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</si>
  <si>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</si>
  <si>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</si>
  <si>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</si>
  <si>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</si>
  <si>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</si>
  <si>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</si>
  <si>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</si>
  <si>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</si>
  <si>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</si>
  <si>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</si>
  <si>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</si>
  <si>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</si>
  <si>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</si>
  <si>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</si>
  <si>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</si>
  <si>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</si>
  <si>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</si>
  <si>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</si>
  <si>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</si>
  <si>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</si>
  <si>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</si>
  <si>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</si>
  <si>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</si>
  <si>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</si>
  <si>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</si>
  <si>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</si>
  <si>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</si>
  <si>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</si>
  <si>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</si>
  <si>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</si>
  <si>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</si>
  <si>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</si>
  <si>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</si>
  <si>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</si>
  <si>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</si>
  <si>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</si>
  <si>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</si>
  <si>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</si>
  <si>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</si>
  <si>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</si>
  <si>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</si>
  <si>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</si>
  <si>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</si>
  <si>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</si>
  <si>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</si>
  <si>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</si>
  <si>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</si>
  <si>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</si>
  <si>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</si>
  <si>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</si>
  <si>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</si>
  <si>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</si>
  <si>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</si>
  <si>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</si>
  <si>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</si>
  <si>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</si>
  <si>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</si>
  <si>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</si>
  <si>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</si>
  <si>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</si>
  <si>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</si>
  <si>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</si>
  <si>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</si>
  <si>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</si>
  <si>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</si>
  <si>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</si>
  <si>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</si>
  <si>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</si>
  <si>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</si>
  <si>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</si>
  <si>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</si>
  <si>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</si>
  <si>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</si>
  <si>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</si>
  <si>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</si>
  <si>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</si>
  <si>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</si>
  <si>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</si>
  <si>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</si>
  <si>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</si>
  <si>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</si>
  <si>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</si>
  <si>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</si>
  <si>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</si>
  <si>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</si>
  <si>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</si>
  <si>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</si>
  <si>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</si>
  <si>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</si>
  <si>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</si>
  <si>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</si>
  <si>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</si>
  <si>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</si>
  <si>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</si>
  <si>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</si>
  <si>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</si>
  <si>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</si>
  <si>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</si>
  <si>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</si>
  <si>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</si>
  <si>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</si>
  <si>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</si>
  <si>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</si>
  <si>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</si>
  <si>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</si>
  <si>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</si>
  <si>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</si>
  <si>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</si>
  <si>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</si>
  <si>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</si>
  <si>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</si>
  <si>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</si>
  <si>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</si>
  <si>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</si>
  <si>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</si>
  <si>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</si>
  <si>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</si>
  <si>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</si>
  <si>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</si>
  <si>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</si>
  <si>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</si>
  <si>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</si>
  <si>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</si>
  <si>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</si>
  <si>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</si>
  <si>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</si>
  <si>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</si>
  <si>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</si>
  <si>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</si>
  <si>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</si>
  <si>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</si>
  <si>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</si>
  <si>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</si>
  <si>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</si>
  <si>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</si>
  <si>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</si>
  <si>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</si>
  <si>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</si>
  <si>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</si>
  <si>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</si>
  <si>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</si>
  <si>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</si>
  <si>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</si>
  <si>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</si>
  <si>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</si>
  <si>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</si>
  <si>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</si>
  <si>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</si>
  <si>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</si>
  <si>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</si>
  <si>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</si>
  <si>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</si>
  <si>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</si>
  <si>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</si>
  <si>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</si>
  <si>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</si>
  <si>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</si>
  <si>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</si>
  <si>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</si>
  <si>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</si>
  <si>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</si>
  <si>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</si>
  <si>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</si>
  <si>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</si>
  <si>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</si>
  <si>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</si>
  <si>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</si>
  <si>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</si>
  <si>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</si>
  <si>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</si>
  <si>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</si>
  <si>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</si>
  <si>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</si>
  <si>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</si>
  <si>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</si>
  <si>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</si>
  <si>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</si>
  <si>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</si>
  <si>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</si>
  <si>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</si>
  <si>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</si>
  <si>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</si>
  <si>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</si>
  <si>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</si>
  <si>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</si>
  <si>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</si>
  <si>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</si>
  <si>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</si>
  <si>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</si>
  <si>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</si>
  <si>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</si>
  <si>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</si>
  <si>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</si>
  <si>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</si>
  <si>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</si>
  <si>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</si>
  <si>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</si>
  <si>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</si>
  <si>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</si>
  <si>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</si>
  <si>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</si>
  <si>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</si>
  <si>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</si>
  <si>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</si>
  <si>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</si>
  <si>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</si>
  <si>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</si>
  <si>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</si>
  <si>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</si>
  <si>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</si>
  <si>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</si>
  <si>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</si>
  <si>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</si>
  <si>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</si>
  <si>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</si>
  <si>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</si>
  <si>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</si>
  <si>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</si>
  <si>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</si>
  <si>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</si>
  <si>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</si>
  <si>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</si>
  <si>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</si>
  <si>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</si>
  <si>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</si>
  <si>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</si>
  <si>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</si>
  <si>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</si>
  <si>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</si>
  <si>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</si>
  <si>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</si>
  <si>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</si>
  <si>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</si>
  <si>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</si>
  <si>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</si>
  <si>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</si>
  <si>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</si>
  <si>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</si>
  <si>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</si>
  <si>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</si>
  <si>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</si>
  <si>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</si>
  <si>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</si>
  <si>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</si>
  <si>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</si>
  <si>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</si>
  <si>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</si>
  <si>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</si>
  <si>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</si>
  <si>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</si>
  <si>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</si>
  <si>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</si>
  <si>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</si>
  <si>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</si>
  <si>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</si>
  <si>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</si>
  <si>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</si>
  <si>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</si>
  <si>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</si>
  <si>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</si>
  <si>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</si>
  <si>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</si>
  <si>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</si>
  <si>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</si>
  <si>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</si>
  <si>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</si>
  <si>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</si>
  <si>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</si>
  <si>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</si>
  <si>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</si>
  <si>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</si>
  <si>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</si>
  <si>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</si>
  <si>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</si>
  <si>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</si>
  <si>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</si>
  <si>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</si>
  <si>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</si>
  <si>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</si>
  <si>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</si>
  <si>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</si>
  <si>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</si>
  <si>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</si>
  <si>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</si>
  <si>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</si>
  <si>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</si>
  <si>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</si>
  <si>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</si>
  <si>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</si>
  <si>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</si>
  <si>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</si>
  <si>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</si>
  <si>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</si>
  <si>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</si>
  <si>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</si>
  <si>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</si>
  <si>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</si>
  <si>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</si>
  <si>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</si>
  <si>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</si>
  <si>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</si>
  <si>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</si>
  <si>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</si>
  <si>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</si>
  <si>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</si>
  <si>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</si>
  <si>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</si>
  <si>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</si>
  <si>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</si>
  <si>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</si>
  <si>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</si>
  <si>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</si>
  <si>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</si>
  <si>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</si>
  <si>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</si>
  <si>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</si>
  <si>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</si>
  <si>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</si>
  <si>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</si>
  <si>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</si>
  <si>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</si>
  <si>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</si>
  <si>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</si>
  <si>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</si>
  <si>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</si>
  <si>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</si>
  <si>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</si>
  <si>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</si>
  <si>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</si>
  <si>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</si>
  <si>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</si>
  <si>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</si>
  <si>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</si>
  <si>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</si>
  <si>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</si>
  <si>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</si>
  <si>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</si>
  <si>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</si>
  <si>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</si>
  <si>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</si>
  <si>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</si>
  <si>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</si>
  <si>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</si>
  <si>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</si>
  <si>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</si>
  <si>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</si>
  <si>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</si>
  <si>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</si>
  <si>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</si>
  <si>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</si>
  <si>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</si>
  <si>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</si>
  <si>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</si>
  <si>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</si>
  <si>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</si>
  <si>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</si>
  <si>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</si>
  <si>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</si>
  <si>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</si>
  <si>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</si>
  <si>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</si>
  <si>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</si>
  <si>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</si>
  <si>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</si>
  <si>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</si>
  <si>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</si>
  <si>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</si>
  <si>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</si>
  <si>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</si>
  <si>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</si>
  <si>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</si>
  <si>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</si>
  <si>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</si>
  <si>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</si>
  <si>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</si>
  <si>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</si>
  <si>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</si>
  <si>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</si>
  <si>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</si>
  <si>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</si>
  <si>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</si>
  <si>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</si>
  <si>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</si>
  <si>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</si>
  <si>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</si>
  <si>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</si>
  <si>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</si>
  <si>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</si>
  <si>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</si>
  <si>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</si>
  <si>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</si>
  <si>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</si>
  <si>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</si>
  <si>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</si>
  <si>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</si>
  <si>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</si>
  <si>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</si>
  <si>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</si>
  <si>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</si>
  <si>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</si>
  <si>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</si>
  <si>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</si>
  <si>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</si>
  <si>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</si>
  <si>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</si>
  <si>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</si>
  <si>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</si>
  <si>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</si>
  <si>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</si>
  <si>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</si>
  <si>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</si>
  <si>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</si>
  <si>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</si>
  <si>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</si>
  <si>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</si>
  <si>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</si>
  <si>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</si>
  <si>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</si>
  <si>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</si>
  <si>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</si>
  <si>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</si>
  <si>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</si>
  <si>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</si>
  <si>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</si>
  <si>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</si>
  <si>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</si>
  <si>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</si>
  <si>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</si>
  <si>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</si>
  <si>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</si>
  <si>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</si>
  <si>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</si>
  <si>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</si>
  <si>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</si>
  <si>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</si>
  <si>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</si>
  <si>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</si>
  <si>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</si>
  <si>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</si>
  <si>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</si>
  <si>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</si>
  <si>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</si>
  <si>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</si>
  <si>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</si>
  <si>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</si>
  <si>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</si>
  <si>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</si>
  <si>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</si>
  <si>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</si>
  <si>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</si>
  <si>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</si>
  <si>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</si>
  <si>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</si>
  <si>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</si>
  <si>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</si>
  <si>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</si>
  <si>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</si>
  <si>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</si>
  <si>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</si>
  <si>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</si>
  <si>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</si>
  <si>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</si>
  <si>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</si>
  <si>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</si>
  <si>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</si>
  <si>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</si>
  <si>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</si>
  <si>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</si>
  <si>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</si>
  <si>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</si>
  <si>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</si>
  <si>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</si>
  <si>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</si>
  <si>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</si>
  <si>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</si>
  <si>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</si>
  <si>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</si>
  <si>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</si>
  <si>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</si>
  <si>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</si>
  <si>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</si>
  <si>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</si>
  <si>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</si>
  <si>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</si>
  <si>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</si>
  <si>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</si>
  <si>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</si>
  <si>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</si>
  <si>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</si>
  <si>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</si>
  <si>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</si>
  <si>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</si>
  <si>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</si>
  <si>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</si>
  <si>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</si>
  <si>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</si>
  <si>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</si>
  <si>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</si>
  <si>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</si>
  <si>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</si>
  <si>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</si>
  <si>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</si>
  <si>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</si>
  <si>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</si>
  <si>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</si>
  <si>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</si>
  <si>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</si>
  <si>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</si>
  <si>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</si>
  <si>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</si>
  <si>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</si>
  <si>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</si>
  <si>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</si>
  <si>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</si>
  <si>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</si>
  <si>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</si>
  <si>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</si>
  <si>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</si>
  <si>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</si>
  <si>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</si>
  <si>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</si>
  <si>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</si>
  <si>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</si>
  <si>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</si>
  <si>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</si>
  <si>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</si>
  <si>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</si>
  <si>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</si>
  <si>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</si>
  <si>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</si>
  <si>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</si>
  <si>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</si>
  <si>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</si>
  <si>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</si>
  <si>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</si>
  <si>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</si>
  <si>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</si>
  <si>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</si>
  <si>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</si>
  <si>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</si>
  <si>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</si>
  <si>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</si>
  <si>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</si>
  <si>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</si>
  <si>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</si>
  <si>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</si>
  <si>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</si>
  <si>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</si>
  <si>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</si>
  <si>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</si>
  <si>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</si>
  <si>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</si>
  <si>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</si>
  <si>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</si>
  <si>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</si>
  <si>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</si>
  <si>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</si>
  <si>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</si>
  <si>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</si>
  <si>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</si>
  <si>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</si>
  <si>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</si>
  <si>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</si>
  <si>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</si>
  <si>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</si>
  <si>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</si>
  <si>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</si>
  <si>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</si>
  <si>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</si>
  <si>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</si>
  <si>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</si>
  <si>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</si>
  <si>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</si>
  <si>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</si>
  <si>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</si>
  <si>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</si>
  <si>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</si>
  <si>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</si>
  <si>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</si>
  <si>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</si>
  <si>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</si>
  <si>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</si>
  <si>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</si>
  <si>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</si>
  <si>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</si>
  <si>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</si>
  <si>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</si>
  <si>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</si>
  <si>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</si>
  <si>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</si>
  <si>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</si>
  <si>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</si>
  <si>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</si>
  <si>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</si>
  <si>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</si>
  <si>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</si>
  <si>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</si>
  <si>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</si>
  <si>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</si>
  <si>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</si>
  <si>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</si>
  <si>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</si>
  <si>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</si>
  <si>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</si>
  <si>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</si>
  <si>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</si>
  <si>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</si>
  <si>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</si>
  <si>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</si>
  <si>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</si>
  <si>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</si>
  <si>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</si>
  <si>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</si>
  <si>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</si>
  <si>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</si>
  <si>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</si>
  <si>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</si>
  <si>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</si>
  <si>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</si>
  <si>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</si>
  <si>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</si>
  <si>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</si>
  <si>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</si>
  <si>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</si>
  <si>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</si>
  <si>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</si>
  <si>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</si>
  <si>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</si>
  <si>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</si>
  <si>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</si>
  <si>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</si>
  <si>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</si>
  <si>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</si>
  <si>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</si>
  <si>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</si>
  <si>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</si>
  <si>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</si>
  <si>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</si>
  <si>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</si>
  <si>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</si>
  <si>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</si>
  <si>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</si>
  <si>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</si>
  <si>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</si>
  <si>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</si>
  <si>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</si>
  <si>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</si>
  <si>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</si>
  <si>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</si>
  <si>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</si>
  <si>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</si>
  <si>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</si>
  <si>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</si>
  <si>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</si>
  <si>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</si>
  <si>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</si>
  <si>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</si>
  <si>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</si>
  <si>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</si>
  <si>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</si>
  <si>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</si>
  <si>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</si>
  <si>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</si>
  <si>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</si>
  <si>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</si>
  <si>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</si>
  <si>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</si>
  <si>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</si>
  <si>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</si>
  <si>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</si>
  <si>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</si>
  <si>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</si>
  <si>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</si>
  <si>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</si>
  <si>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</si>
  <si>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</si>
  <si>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</si>
  <si>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</si>
  <si>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</si>
  <si>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</si>
  <si>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</si>
  <si>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</si>
  <si>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</si>
  <si>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</si>
  <si>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</si>
  <si>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</si>
  <si>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</si>
  <si>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</si>
  <si>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</si>
  <si>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</si>
  <si>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</si>
  <si>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</si>
  <si>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</si>
  <si>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</si>
  <si>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</si>
  <si>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</si>
  <si>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</si>
  <si>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</si>
  <si>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</si>
  <si>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</si>
  <si>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</si>
  <si>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</si>
  <si>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</si>
  <si>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</si>
  <si>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</si>
  <si>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</si>
  <si>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</si>
  <si>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</si>
  <si>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</si>
  <si>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</si>
  <si>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</si>
  <si>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</si>
  <si>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</si>
  <si>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</si>
  <si>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</si>
  <si>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</si>
  <si>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</si>
  <si>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</si>
  <si>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</si>
  <si>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</si>
  <si>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</si>
  <si>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</si>
  <si>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</si>
  <si>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</si>
  <si>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</si>
  <si>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</si>
  <si>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</si>
  <si>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</si>
  <si>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</si>
  <si>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</si>
  <si>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</si>
  <si>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</si>
  <si>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</si>
  <si>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</si>
  <si>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</si>
  <si>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</si>
  <si>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</si>
  <si>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</si>
  <si>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</si>
  <si>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</si>
  <si>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</si>
  <si>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</si>
  <si>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</si>
  <si>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</si>
  <si>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</si>
  <si>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</si>
  <si>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</si>
  <si>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</si>
  <si>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</si>
  <si>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</si>
  <si>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</si>
  <si>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</si>
  <si>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</si>
  <si>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</si>
  <si>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</si>
  <si>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</si>
  <si>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</si>
  <si>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</si>
  <si>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</si>
  <si>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</si>
  <si>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</si>
  <si>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</si>
  <si>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</si>
  <si>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</si>
  <si>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</si>
  <si>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</si>
  <si>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</si>
  <si>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</si>
  <si>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</si>
  <si>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</si>
  <si>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</si>
  <si>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</si>
  <si>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</si>
  <si>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</si>
  <si>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</si>
  <si>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</si>
  <si>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</si>
  <si>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</si>
  <si>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</si>
  <si>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</si>
  <si>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</si>
  <si>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</si>
  <si>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</si>
  <si>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</si>
  <si>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</si>
  <si>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</si>
  <si>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</si>
  <si>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</si>
  <si>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</si>
  <si>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</si>
  <si>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</si>
  <si>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</si>
  <si>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</si>
  <si>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</si>
  <si>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</si>
  <si>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</si>
  <si>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</si>
  <si>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</si>
  <si>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</si>
  <si>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</si>
  <si>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</si>
  <si>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</si>
  <si>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</si>
  <si>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</si>
  <si>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</si>
  <si>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</si>
  <si>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</si>
  <si>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</si>
  <si>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</si>
  <si>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</si>
  <si>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</si>
  <si>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</si>
  <si>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</si>
  <si>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</si>
  <si>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</si>
  <si>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</si>
  <si>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</si>
  <si>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</si>
  <si>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</si>
  <si>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</si>
  <si>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</si>
  <si>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</si>
  <si>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</si>
  <si>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</si>
  <si>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</si>
  <si>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</si>
  <si>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</si>
  <si>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</si>
  <si>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</si>
  <si>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</si>
  <si>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</si>
  <si>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</si>
  <si>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</si>
  <si>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</si>
  <si>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</si>
  <si>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</si>
  <si>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</si>
  <si>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</si>
  <si>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</si>
  <si>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</si>
  <si>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</si>
  <si>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</si>
  <si>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</si>
  <si>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</si>
  <si>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</si>
  <si>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</si>
  <si>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</si>
  <si>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</si>
  <si>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</si>
  <si>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</si>
  <si>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</si>
  <si>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</si>
  <si>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</si>
  <si>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</si>
  <si>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</si>
  <si>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</si>
  <si>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</si>
  <si>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</si>
  <si>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</si>
  <si>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</si>
  <si>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</si>
  <si>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</si>
  <si>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</si>
  <si>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</si>
  <si>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</si>
  <si>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</si>
  <si>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</si>
  <si>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</si>
  <si>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</si>
  <si>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</si>
  <si>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</si>
  <si>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</si>
  <si>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</si>
  <si>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</si>
  <si>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</si>
  <si>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</si>
  <si>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</si>
  <si>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</si>
  <si>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</si>
  <si>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</si>
  <si>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</si>
  <si>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</si>
  <si>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</si>
  <si>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</si>
  <si>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</si>
  <si>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</si>
  <si>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</si>
  <si>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</si>
  <si>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</si>
  <si>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</si>
  <si>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</si>
  <si>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</si>
  <si>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</si>
  <si>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</si>
  <si>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</si>
  <si>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</si>
  <si>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</si>
  <si>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</si>
  <si>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</si>
  <si>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</si>
  <si>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</si>
  <si>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</si>
  <si>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</si>
  <si>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</si>
  <si>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</si>
  <si>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</si>
  <si>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</si>
  <si>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</si>
  <si>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</si>
  <si>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</si>
  <si>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</si>
  <si>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</si>
  <si>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</si>
  <si>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</si>
  <si>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</si>
  <si>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</si>
  <si>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</si>
  <si>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</si>
  <si>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</si>
  <si>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</si>
  <si>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</si>
  <si>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</si>
  <si>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</si>
  <si>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</si>
  <si>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</si>
  <si>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</si>
  <si>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</si>
  <si>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</si>
  <si>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</si>
  <si>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</si>
  <si>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</si>
  <si>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</si>
  <si>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</si>
  <si>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</si>
  <si>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</si>
  <si>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</si>
  <si>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</si>
  <si>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</si>
  <si>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</si>
  <si>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</si>
  <si>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</si>
  <si>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</si>
  <si>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</si>
  <si>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</si>
  <si>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</si>
  <si>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</si>
  <si>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</si>
  <si>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</si>
  <si>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</si>
  <si>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</si>
  <si>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</si>
  <si>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</si>
  <si>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</si>
  <si>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</si>
  <si>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</si>
  <si>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</si>
  <si>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</si>
  <si>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</si>
  <si>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</si>
  <si>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</si>
  <si>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</si>
  <si>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</si>
  <si>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</si>
  <si>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</si>
  <si>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</si>
  <si>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</si>
  <si>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</si>
  <si>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</si>
  <si>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</si>
  <si>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</si>
  <si>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</si>
  <si>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</si>
  <si>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</si>
  <si>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</si>
  <si>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</si>
  <si>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</si>
  <si>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</si>
  <si>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</si>
  <si>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</si>
  <si>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</si>
  <si>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</si>
  <si>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</si>
  <si>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</si>
  <si>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</si>
  <si>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</si>
  <si>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</si>
  <si>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</si>
  <si>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</si>
  <si>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</si>
  <si>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</si>
  <si>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</si>
  <si>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</si>
  <si>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</si>
  <si>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</si>
  <si>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</si>
  <si>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</si>
  <si>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</si>
  <si>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</si>
  <si>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</si>
  <si>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</si>
  <si>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</si>
  <si>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</si>
  <si>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</si>
  <si>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</si>
  <si>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</si>
  <si>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</si>
  <si>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</si>
  <si>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</si>
  <si>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</si>
  <si>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</si>
  <si>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</si>
  <si>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</si>
  <si>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</si>
  <si>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</si>
  <si>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</si>
  <si>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</si>
  <si>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</si>
  <si>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</si>
  <si>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</si>
  <si>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</si>
  <si>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</si>
  <si>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</si>
  <si>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</si>
  <si>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</si>
  <si>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</si>
  <si>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</si>
  <si>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</si>
  <si>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</si>
  <si>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</si>
  <si>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</si>
  <si>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</si>
  <si>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</si>
  <si>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</si>
  <si>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</si>
  <si>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</si>
  <si>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</si>
  <si>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</si>
  <si>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</si>
  <si>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</si>
  <si>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</si>
  <si>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</si>
  <si>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</si>
  <si>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</si>
  <si>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</si>
  <si>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</si>
  <si>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</si>
  <si>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</si>
  <si>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</si>
  <si>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</si>
  <si>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</si>
  <si>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</si>
  <si>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</si>
  <si>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</si>
  <si>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</si>
  <si>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</si>
  <si>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</si>
  <si>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</si>
  <si>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</si>
  <si>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</si>
  <si>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</si>
  <si>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</si>
  <si>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</si>
  <si>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</si>
  <si>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</si>
  <si>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</si>
  <si>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</si>
  <si>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</si>
  <si>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</si>
  <si>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</si>
  <si>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</si>
  <si>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</si>
  <si>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</si>
  <si>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</si>
  <si>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</si>
  <si>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</si>
  <si>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</si>
  <si>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</si>
  <si>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</si>
  <si>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</si>
  <si>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</si>
  <si>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</si>
  <si>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</si>
  <si>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</si>
  <si>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</si>
  <si>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</si>
  <si>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</si>
  <si>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</si>
  <si>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</si>
  <si>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</si>
  <si>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</si>
  <si>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</si>
  <si>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</si>
  <si>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</si>
  <si>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</si>
  <si>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</si>
  <si>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</si>
  <si>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</si>
  <si>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</si>
  <si>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</si>
  <si>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</si>
  <si>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</si>
  <si>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</si>
  <si>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</si>
  <si>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</si>
  <si>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</si>
  <si>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</si>
  <si>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</si>
  <si>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</si>
  <si>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</si>
  <si>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</si>
  <si>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</si>
  <si>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</si>
  <si>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</si>
  <si>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</si>
  <si>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</si>
  <si>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</si>
  <si>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</si>
  <si>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</si>
  <si>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</si>
  <si>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</si>
  <si>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</si>
  <si>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</si>
  <si>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</si>
  <si>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</si>
  <si>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</si>
  <si>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</si>
  <si>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</si>
  <si>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</si>
  <si>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</si>
  <si>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</si>
  <si>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</si>
  <si>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</si>
  <si>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</si>
  <si>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</si>
  <si>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</si>
  <si>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</si>
  <si>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</si>
  <si>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</si>
  <si>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</si>
  <si>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</si>
  <si>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</si>
  <si>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</si>
  <si>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</si>
  <si>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</si>
  <si>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</si>
  <si>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</si>
  <si>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</si>
  <si>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</si>
  <si>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</si>
  <si>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</si>
  <si>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</si>
  <si>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</si>
  <si>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</si>
  <si>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</si>
  <si>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</si>
  <si>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</si>
  <si>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</si>
  <si>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</si>
  <si>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</si>
  <si>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</si>
  <si>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</si>
  <si>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</si>
  <si>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</si>
  <si>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</si>
  <si>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</si>
  <si>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</si>
  <si>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</si>
  <si>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</si>
  <si>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</si>
  <si>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</si>
  <si>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</si>
  <si>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</si>
  <si>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</si>
  <si>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</si>
  <si>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</si>
  <si>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</si>
  <si>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</si>
  <si>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</si>
  <si>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</si>
  <si>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</si>
  <si>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</si>
  <si>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</si>
  <si>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</si>
  <si>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</si>
  <si>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</si>
  <si>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</si>
  <si>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</si>
  <si>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</si>
  <si>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</si>
  <si>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</si>
  <si>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</si>
  <si>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</si>
  <si>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</si>
  <si>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</si>
  <si>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</si>
  <si>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</si>
  <si>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</si>
  <si>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</si>
  <si>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</si>
  <si>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</si>
  <si>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</si>
  <si>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</si>
  <si>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</si>
  <si>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</si>
  <si>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</si>
  <si>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</si>
  <si>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</si>
  <si>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</si>
  <si>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</si>
  <si>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</si>
  <si>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</si>
  <si>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</si>
  <si>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</si>
  <si>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</si>
  <si>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</si>
  <si>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</si>
  <si>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</si>
  <si>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</si>
  <si>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</si>
  <si>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</si>
  <si>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</si>
  <si>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</si>
  <si>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</si>
  <si>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</si>
  <si>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</si>
  <si>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</si>
  <si>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</si>
  <si>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</si>
  <si>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</si>
  <si>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</si>
  <si>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</si>
  <si>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</si>
  <si>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</si>
  <si>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</si>
  <si>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</si>
  <si>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</si>
  <si>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</si>
  <si>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</si>
  <si>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</si>
  <si>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</si>
  <si>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</si>
  <si>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</si>
  <si>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</si>
  <si>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</si>
  <si>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</si>
  <si>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</si>
  <si>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</si>
  <si>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</si>
  <si>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</si>
  <si>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</si>
  <si>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</si>
  <si>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</si>
  <si>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</si>
  <si>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</si>
  <si>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</si>
  <si>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</si>
  <si>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</si>
  <si>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</si>
  <si>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</si>
  <si>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</si>
  <si>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</si>
  <si>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</si>
  <si>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</si>
  <si>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</si>
  <si>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</si>
  <si>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</si>
  <si>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</si>
  <si>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</si>
  <si>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</si>
  <si>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</si>
  <si>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</si>
  <si>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</si>
  <si>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</si>
  <si>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</si>
  <si>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</si>
  <si>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</si>
  <si>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</si>
  <si>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</si>
  <si>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</si>
  <si>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</si>
  <si>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</si>
  <si>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</si>
  <si>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</si>
  <si>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</si>
  <si>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</si>
  <si>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</si>
  <si>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</si>
  <si>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</si>
  <si>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</si>
  <si>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</si>
  <si>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</si>
  <si>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</si>
  <si>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</si>
  <si>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</si>
  <si>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</si>
  <si>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</si>
  <si>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</si>
  <si>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</si>
  <si>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</si>
  <si>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</si>
  <si>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</si>
  <si>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</si>
  <si>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</si>
  <si>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</si>
  <si>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</si>
  <si>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</si>
  <si>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</si>
  <si>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</si>
  <si>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</si>
  <si>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</si>
  <si>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</si>
  <si>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</si>
  <si>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</si>
  <si>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</si>
  <si>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</si>
  <si>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</si>
  <si>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</si>
  <si>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</si>
  <si>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</si>
  <si>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</si>
  <si>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</si>
  <si>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</si>
  <si>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</si>
  <si>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</si>
  <si>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</si>
  <si>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</si>
  <si>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</si>
  <si>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</si>
  <si>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</si>
  <si>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</si>
  <si>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</si>
  <si>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</si>
  <si>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</si>
  <si>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</si>
  <si>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</si>
  <si>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</si>
  <si>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</si>
  <si>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</si>
  <si>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</si>
  <si>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</si>
  <si>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</si>
  <si>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</si>
  <si>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</si>
  <si>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</si>
  <si>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</si>
  <si>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</si>
  <si>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</si>
  <si>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</si>
  <si>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</si>
  <si>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</si>
  <si>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</si>
  <si>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</si>
  <si>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</si>
  <si>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</si>
  <si>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</si>
  <si>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</si>
  <si>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</si>
  <si>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</si>
  <si>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</si>
  <si>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</si>
  <si>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</si>
  <si>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</si>
  <si>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</si>
  <si>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</si>
  <si>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</si>
  <si>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</si>
  <si>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</si>
  <si>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</si>
  <si>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</si>
  <si>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</si>
  <si>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</si>
  <si>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</si>
  <si>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</si>
  <si>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</si>
  <si>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</si>
  <si>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</si>
  <si>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</si>
  <si>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</si>
  <si>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</si>
  <si>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</si>
  <si>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</si>
  <si>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</si>
  <si>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</si>
  <si>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</si>
  <si>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</si>
  <si>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</si>
  <si>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</si>
  <si>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</si>
  <si>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</si>
  <si>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</si>
  <si>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</si>
  <si>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</si>
  <si>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</si>
  <si>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</si>
  <si>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</si>
  <si>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</si>
  <si>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</si>
  <si>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</si>
  <si>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</si>
  <si>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</si>
  <si>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</si>
  <si>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</si>
  <si>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</si>
  <si>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</si>
  <si>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</si>
  <si>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</si>
  <si>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</si>
  <si>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</si>
  <si>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</si>
  <si>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</si>
  <si>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</si>
  <si>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</si>
  <si>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</si>
  <si>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</si>
  <si>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</si>
  <si>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</si>
  <si>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</si>
  <si>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</si>
  <si>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</si>
  <si>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</si>
  <si>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</si>
  <si>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</si>
  <si>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</si>
  <si>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</si>
  <si>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</si>
  <si>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</si>
  <si>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</si>
  <si>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</si>
  <si>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</si>
  <si>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</si>
  <si>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</si>
  <si>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</si>
  <si>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</si>
  <si>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</si>
  <si>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</si>
  <si>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</si>
  <si>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</si>
  <si>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</si>
  <si>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</si>
  <si>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</si>
  <si>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</si>
  <si>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</si>
  <si>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</si>
  <si>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</si>
  <si>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</si>
  <si>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</si>
  <si>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</si>
  <si>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</si>
  <si>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</si>
  <si>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</si>
  <si>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</si>
  <si>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</si>
  <si>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</si>
  <si>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</si>
  <si>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</si>
  <si>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</si>
  <si>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</si>
  <si>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</si>
  <si>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</si>
  <si>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</si>
  <si>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</si>
  <si>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</si>
  <si>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</si>
  <si>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</si>
  <si>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</si>
  <si>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</si>
  <si>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</si>
  <si>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</si>
  <si>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</si>
  <si>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</si>
  <si>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</si>
  <si>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</si>
  <si>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</si>
  <si>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</si>
  <si>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</si>
  <si>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</si>
  <si>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</si>
  <si>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</si>
  <si>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</si>
  <si>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</si>
  <si>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</si>
  <si>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</si>
  <si>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</si>
  <si>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</si>
  <si>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</si>
  <si>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</si>
  <si>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</si>
  <si>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</si>
  <si>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</si>
  <si>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</si>
  <si>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</si>
  <si>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</si>
  <si>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</si>
  <si>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</si>
  <si>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</si>
  <si>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</si>
  <si>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</si>
  <si>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</si>
  <si>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</si>
  <si>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</si>
  <si>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</si>
  <si>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</si>
  <si>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</si>
  <si>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</si>
  <si>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</si>
  <si>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</si>
  <si>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</si>
  <si>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</si>
  <si>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</si>
  <si>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</si>
  <si>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</si>
  <si>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</si>
  <si>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</si>
  <si>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</si>
  <si>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</si>
  <si>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</si>
  <si>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</si>
  <si>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</si>
  <si>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</si>
  <si>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</si>
  <si>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</si>
  <si>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</si>
  <si>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</si>
  <si>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</si>
  <si>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</si>
  <si>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</si>
  <si>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</si>
  <si>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</si>
  <si>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</si>
  <si>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</si>
  <si>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</si>
  <si>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</si>
  <si>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</si>
  <si>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</si>
  <si>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</si>
  <si>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</si>
  <si>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</si>
  <si>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</si>
  <si>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</si>
  <si>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</si>
  <si>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</si>
  <si>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</si>
  <si>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</si>
  <si>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</si>
  <si>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</si>
  <si>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</si>
  <si>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</si>
  <si>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</si>
  <si>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</si>
  <si>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</si>
  <si>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</si>
  <si>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</si>
  <si>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</si>
  <si>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</si>
  <si>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</si>
  <si>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</si>
  <si>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</si>
  <si>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</si>
  <si>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</si>
  <si>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</si>
  <si>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</si>
  <si>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</si>
  <si>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</si>
  <si>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</si>
  <si>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</si>
  <si>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</si>
  <si>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</si>
  <si>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</si>
  <si>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</si>
  <si>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</si>
  <si>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</si>
  <si>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</si>
  <si>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</si>
  <si>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</si>
  <si>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</si>
  <si>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</si>
  <si>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</si>
  <si>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</si>
  <si>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</si>
  <si>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</si>
  <si>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</si>
  <si>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</si>
  <si>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</si>
  <si>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</si>
  <si>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</si>
  <si>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</si>
  <si>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</si>
  <si>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</si>
  <si>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</si>
  <si>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</si>
  <si>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</si>
  <si>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</si>
  <si>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</si>
  <si>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</si>
  <si>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</si>
  <si>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</si>
  <si>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</si>
  <si>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</si>
  <si>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</si>
  <si>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</si>
  <si>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</si>
  <si>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</si>
  <si>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</si>
  <si>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</si>
  <si>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</si>
  <si>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</si>
  <si>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</si>
  <si>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</si>
  <si>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</si>
  <si>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</si>
  <si>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</si>
  <si>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</si>
  <si>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</si>
  <si>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</si>
  <si>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</si>
  <si>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</si>
  <si>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</si>
  <si>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</si>
  <si>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</si>
  <si>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</si>
  <si>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</si>
  <si>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</si>
  <si>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</si>
  <si>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</si>
  <si>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</si>
  <si>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</si>
  <si>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</si>
  <si>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</si>
  <si>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</si>
  <si>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</si>
  <si>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</si>
  <si>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</si>
  <si>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</si>
  <si>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</si>
  <si>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</si>
  <si>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</si>
  <si>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</si>
  <si>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</si>
  <si>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</si>
  <si>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</si>
  <si>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</si>
  <si>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</si>
  <si>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</si>
  <si>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</si>
  <si>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</si>
  <si>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</si>
  <si>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</si>
  <si>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</si>
  <si>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</si>
  <si>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</si>
  <si>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</si>
  <si>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</si>
  <si>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</si>
  <si>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</si>
  <si>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</si>
  <si>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</si>
  <si>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</si>
  <si>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</si>
  <si>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</si>
  <si>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</si>
  <si>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</si>
  <si>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</si>
  <si>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</si>
  <si>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</si>
  <si>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</si>
  <si>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</si>
  <si>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</si>
  <si>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</si>
  <si>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</si>
  <si>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</si>
  <si>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</si>
  <si>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</si>
  <si>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</si>
  <si>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</si>
  <si>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</si>
  <si>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</si>
  <si>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</si>
  <si>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</si>
  <si>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</si>
  <si>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</si>
  <si>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</si>
  <si>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</si>
  <si>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</si>
  <si>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</si>
  <si>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</si>
  <si>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</si>
  <si>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</si>
  <si>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</si>
  <si>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</si>
  <si>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</si>
  <si>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</si>
  <si>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</si>
  <si>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</si>
  <si>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</si>
  <si>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</si>
  <si>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</si>
  <si>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</si>
  <si>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</si>
  <si>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</si>
  <si>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</si>
  <si>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</si>
  <si>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</si>
  <si>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</si>
  <si>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</si>
  <si>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</si>
  <si>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</si>
  <si>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</si>
  <si>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</si>
  <si>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</si>
  <si>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</si>
  <si>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</si>
  <si>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</si>
  <si>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</si>
  <si>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</si>
  <si>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</si>
  <si>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</si>
  <si>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</si>
  <si>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</si>
  <si>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</si>
  <si>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</si>
  <si>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</si>
  <si>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</si>
  <si>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</si>
  <si>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</si>
  <si>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</si>
  <si>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</si>
  <si>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</si>
  <si>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</si>
  <si>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</si>
  <si>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</si>
  <si>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</si>
  <si>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</si>
  <si>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</si>
  <si>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</si>
  <si>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</si>
  <si>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</si>
  <si>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</si>
  <si>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</si>
  <si>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</si>
  <si>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</si>
  <si>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</si>
  <si>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</si>
  <si>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</si>
  <si>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</si>
  <si>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</si>
  <si>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</si>
  <si>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</si>
  <si>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</si>
  <si>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</si>
  <si>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</si>
  <si>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</si>
  <si>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</si>
  <si>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</si>
  <si>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</si>
  <si>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</si>
  <si>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</si>
  <si>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</si>
  <si>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</si>
  <si>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</si>
  <si>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</si>
  <si>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</si>
  <si>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</si>
  <si>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</si>
  <si>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</si>
  <si>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</si>
  <si>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</si>
  <si>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</si>
  <si>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</si>
  <si>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</si>
  <si>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</si>
  <si>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</si>
  <si>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</si>
  <si>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</si>
  <si>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</si>
  <si>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</si>
  <si>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</si>
  <si>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</si>
  <si>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</si>
  <si>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</si>
  <si>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</si>
  <si>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</si>
  <si>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</si>
  <si>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</si>
  <si>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</si>
  <si>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</si>
  <si>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</si>
  <si>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</si>
  <si>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</si>
  <si>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</si>
  <si>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</si>
  <si>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</si>
  <si>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</si>
  <si>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</si>
  <si>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</si>
  <si>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</si>
  <si>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</si>
  <si>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</si>
  <si>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</si>
  <si>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</si>
  <si>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</si>
  <si>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</si>
  <si>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</si>
  <si>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</si>
  <si>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</si>
  <si>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</si>
  <si>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</si>
  <si>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</si>
  <si>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</si>
  <si>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</si>
  <si>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</si>
  <si>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</si>
  <si>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</si>
  <si>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</si>
  <si>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</si>
  <si>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</si>
  <si>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</si>
  <si>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</si>
  <si>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</si>
  <si>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</si>
  <si>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</si>
  <si>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</si>
  <si>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</si>
  <si>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</si>
  <si>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</si>
  <si>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</si>
  <si>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</si>
  <si>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</si>
  <si>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</si>
  <si>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</si>
  <si>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</si>
  <si>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</si>
  <si>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</si>
  <si>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</si>
  <si>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</si>
  <si>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</si>
  <si>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</si>
  <si>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</si>
  <si>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</si>
  <si>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</si>
  <si>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</si>
  <si>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</si>
  <si>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</si>
  <si>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</si>
  <si>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</si>
  <si>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</si>
  <si>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</si>
  <si>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</si>
  <si>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</si>
  <si>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</si>
  <si>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</si>
  <si>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</si>
  <si>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</si>
  <si>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</si>
  <si>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</si>
  <si>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</si>
  <si>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</si>
  <si>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</si>
  <si>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</si>
  <si>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</si>
  <si>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</si>
  <si>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</si>
  <si>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</si>
  <si>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</si>
  <si>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</si>
  <si>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</si>
  <si>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</si>
  <si>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</si>
  <si>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</si>
  <si>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</si>
  <si>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</si>
  <si>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</si>
  <si>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</si>
  <si>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</si>
  <si>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</si>
  <si>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</si>
  <si>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</si>
  <si>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</si>
  <si>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</si>
  <si>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</si>
  <si>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</si>
  <si>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</si>
  <si>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</si>
  <si>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</si>
  <si>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</si>
  <si>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</si>
  <si>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</si>
  <si>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</si>
  <si>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</si>
  <si>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</si>
  <si>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</si>
  <si>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</si>
  <si>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</si>
  <si>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</si>
  <si>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</si>
  <si>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</si>
  <si>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</si>
  <si>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</si>
  <si>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</si>
  <si>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</si>
  <si>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</si>
  <si>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</si>
  <si>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</si>
  <si>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</si>
  <si>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</si>
  <si>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</si>
  <si>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</si>
  <si>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</si>
  <si>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</si>
  <si>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</si>
  <si>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</si>
  <si>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</si>
  <si>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</si>
  <si>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</si>
  <si>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</si>
  <si>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</si>
  <si>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</si>
  <si>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</si>
  <si>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</si>
  <si>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</si>
  <si>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</si>
  <si>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</si>
  <si>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</si>
  <si>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</si>
  <si>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</si>
  <si>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</si>
  <si>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</si>
  <si>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</si>
  <si>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</si>
  <si>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</si>
  <si>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</si>
  <si>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</si>
  <si>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</si>
  <si>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</si>
  <si>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</si>
  <si>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</si>
  <si>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</si>
  <si>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</si>
  <si>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</si>
  <si>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</si>
  <si>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</si>
  <si>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</si>
  <si>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</si>
  <si>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</si>
  <si>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</si>
  <si>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</si>
  <si>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</si>
  <si>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</si>
  <si>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</si>
  <si>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</si>
  <si>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</si>
  <si>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</si>
  <si>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</si>
  <si>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</si>
  <si>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</si>
  <si>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</si>
  <si>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</si>
  <si>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</si>
  <si>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</si>
  <si>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</si>
  <si>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</si>
  <si>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</si>
  <si>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</si>
  <si>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</si>
  <si>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</si>
  <si>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</si>
  <si>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</si>
  <si>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</si>
  <si>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</si>
  <si>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</si>
  <si>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</si>
  <si>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</si>
  <si>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</si>
  <si>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</si>
  <si>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</si>
  <si>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</si>
  <si>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</si>
  <si>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</si>
  <si>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</si>
  <si>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</si>
  <si>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</si>
  <si>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</si>
  <si>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</si>
  <si>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</si>
  <si>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</si>
  <si>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</si>
  <si>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</si>
  <si>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</si>
  <si>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</si>
  <si>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</si>
  <si>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</si>
  <si>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</si>
  <si>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</si>
  <si>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</si>
  <si>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</si>
  <si>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</si>
  <si>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</si>
  <si>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</si>
  <si>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</si>
  <si>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</si>
  <si>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</si>
  <si>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</si>
  <si>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</si>
  <si>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</si>
  <si>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</si>
  <si>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</si>
  <si>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</si>
  <si>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</si>
  <si>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</si>
  <si>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</si>
  <si>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</si>
  <si>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</si>
  <si>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</si>
  <si>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</si>
  <si>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</si>
  <si>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</si>
  <si>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</si>
  <si>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</si>
  <si>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</si>
  <si>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</si>
  <si>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</si>
  <si>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</si>
  <si>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</si>
  <si>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</si>
  <si>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</si>
  <si>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</si>
  <si>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</si>
  <si>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</si>
  <si>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</si>
  <si>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</si>
  <si>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</si>
  <si>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</si>
  <si>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</si>
  <si>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</si>
  <si>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</si>
  <si>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</si>
  <si>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</si>
  <si>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</si>
  <si>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</si>
  <si>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</si>
  <si>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</si>
  <si>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</si>
  <si>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</si>
  <si>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</si>
  <si>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</si>
  <si>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</si>
  <si>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</si>
  <si>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</si>
  <si>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</si>
  <si>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</si>
  <si>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</si>
  <si>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</si>
  <si>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</si>
  <si>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</si>
  <si>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</si>
  <si>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</si>
  <si>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</si>
  <si>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</si>
  <si>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</si>
  <si>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</si>
  <si>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</si>
  <si>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</si>
  <si>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</si>
  <si>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</si>
  <si>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</si>
  <si>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</si>
  <si>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</si>
  <si>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</si>
  <si>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</si>
  <si>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</si>
  <si>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</si>
  <si>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</si>
  <si>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</si>
  <si>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</si>
  <si>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</si>
  <si>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</si>
  <si>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</si>
  <si>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</si>
  <si>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</si>
  <si>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</si>
  <si>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</si>
  <si>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</si>
  <si>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</si>
  <si>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</si>
  <si>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</si>
  <si>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</si>
  <si>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</si>
  <si>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</si>
  <si>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</si>
  <si>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</si>
  <si>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</si>
  <si>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</si>
  <si>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</si>
  <si>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</si>
  <si>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</si>
  <si>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</si>
  <si>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</si>
  <si>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</si>
  <si>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</si>
  <si>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</si>
  <si>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</si>
  <si>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</si>
  <si>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</si>
  <si>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</si>
  <si>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</si>
  <si>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</si>
  <si>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</si>
  <si>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</si>
  <si>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</si>
  <si>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</si>
  <si>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</si>
  <si>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</si>
  <si>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</si>
  <si>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</si>
  <si>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</si>
  <si>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</si>
  <si>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</si>
  <si>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</si>
  <si>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</si>
  <si>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</si>
  <si>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</si>
  <si>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</si>
  <si>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</si>
  <si>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</si>
  <si>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</si>
  <si>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</si>
  <si>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</si>
  <si>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</si>
  <si>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</si>
  <si>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</si>
  <si>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</si>
  <si>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</si>
  <si>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</si>
  <si>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</si>
  <si>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</si>
  <si>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</si>
  <si>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</si>
  <si>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</si>
  <si>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</si>
  <si>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</si>
  <si>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</si>
  <si>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</si>
  <si>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</si>
  <si>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</si>
  <si>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</si>
  <si>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</si>
  <si>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</si>
  <si>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</si>
  <si>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</si>
  <si>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</si>
  <si>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</si>
  <si>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</si>
  <si>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</si>
  <si>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</si>
  <si>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</si>
  <si>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</si>
  <si>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</si>
  <si>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</si>
  <si>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</si>
  <si>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</si>
  <si>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</si>
  <si>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</si>
  <si>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</si>
  <si>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</si>
  <si>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</si>
  <si>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</si>
  <si>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</si>
  <si>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</si>
  <si>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</si>
  <si>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</si>
  <si>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</si>
  <si>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</si>
  <si>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</si>
  <si>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</si>
  <si>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</si>
  <si>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</si>
  <si>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</si>
  <si>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</si>
  <si>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</si>
  <si>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</si>
  <si>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</si>
  <si>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</si>
  <si>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</si>
  <si>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</si>
  <si>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</si>
  <si>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</si>
  <si>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</si>
  <si>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</si>
  <si>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</si>
  <si>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</si>
  <si>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</si>
  <si>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</si>
  <si>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</si>
  <si>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</si>
  <si>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</si>
  <si>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</si>
  <si>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</si>
  <si>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</si>
  <si>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</si>
  <si>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</si>
  <si>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</si>
  <si>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</si>
  <si>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</si>
  <si>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</si>
  <si>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</si>
  <si>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</si>
  <si>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</si>
  <si>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</si>
  <si>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</si>
  <si>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</si>
  <si>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</si>
  <si>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</si>
  <si>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</si>
  <si>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</si>
  <si>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</si>
  <si>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</si>
  <si>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</si>
  <si>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</si>
  <si>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</si>
  <si>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</si>
  <si>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</si>
  <si>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</si>
  <si>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</si>
  <si>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</si>
  <si>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</si>
  <si>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</si>
  <si>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</si>
  <si>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</si>
  <si>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</si>
  <si>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</si>
  <si>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</si>
  <si>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</si>
  <si>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</si>
  <si>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</si>
  <si>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</si>
  <si>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</si>
  <si>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</si>
  <si>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</si>
  <si>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</si>
  <si>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</si>
  <si>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</si>
  <si>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</si>
  <si>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</si>
  <si>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</si>
  <si>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</si>
  <si>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</si>
  <si>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</si>
  <si>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</si>
  <si>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</si>
  <si>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</si>
  <si>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</si>
  <si>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</si>
  <si>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</si>
  <si>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</si>
  <si>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</si>
  <si>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</si>
  <si>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</si>
  <si>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</si>
  <si>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</si>
  <si>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</si>
  <si>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</si>
  <si>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</si>
  <si>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</si>
  <si>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</si>
  <si>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</si>
  <si>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</si>
  <si>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</si>
  <si>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</si>
  <si>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</si>
  <si>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</si>
  <si>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</si>
  <si>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</si>
  <si>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</si>
  <si>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</si>
  <si>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</si>
  <si>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</si>
  <si>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</si>
  <si>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</si>
  <si>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</si>
  <si>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</si>
  <si>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</si>
  <si>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</si>
  <si>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</si>
  <si>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</si>
  <si>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</si>
  <si>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</si>
  <si>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</si>
  <si>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</si>
  <si>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</si>
  <si>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</si>
  <si>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</si>
  <si>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</si>
  <si>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</si>
  <si>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</si>
  <si>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</si>
  <si>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</si>
  <si>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</si>
  <si>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</si>
  <si>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</si>
  <si>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</si>
  <si>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</si>
  <si>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</si>
  <si>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</si>
  <si>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</si>
  <si>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</si>
  <si>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</si>
  <si>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</si>
  <si>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</si>
  <si>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</si>
  <si>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</si>
  <si>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</si>
  <si>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</si>
  <si>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</si>
  <si>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</si>
  <si>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</si>
  <si>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</si>
  <si>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</si>
  <si>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</si>
  <si>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</si>
  <si>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</si>
  <si>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</si>
  <si>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</si>
  <si>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</si>
  <si>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</si>
  <si>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</si>
  <si>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</si>
  <si>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</si>
  <si>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</si>
  <si>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</si>
  <si>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</si>
  <si>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</si>
  <si>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</si>
  <si>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</si>
  <si>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</si>
  <si>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</si>
  <si>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</si>
  <si>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</si>
  <si>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</si>
  <si>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</si>
  <si>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</si>
  <si>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</si>
  <si>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</si>
  <si>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</si>
  <si>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</si>
  <si>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</si>
  <si>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</si>
  <si>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</si>
  <si>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</si>
  <si>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</si>
  <si>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</si>
  <si>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</si>
  <si>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</si>
  <si>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</si>
  <si>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</si>
  <si>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</si>
  <si>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</si>
  <si>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</si>
  <si>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</si>
  <si>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</si>
  <si>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</si>
  <si>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</si>
  <si>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</si>
  <si>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</si>
  <si>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</si>
  <si>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</si>
  <si>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</si>
  <si>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</si>
  <si>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</si>
  <si>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</si>
  <si>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</si>
  <si>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</si>
  <si>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</si>
  <si>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</si>
  <si>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</si>
  <si>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</si>
  <si>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</si>
  <si>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</si>
  <si>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</si>
  <si>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</si>
  <si>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</si>
  <si>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</si>
  <si>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</si>
  <si>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</si>
  <si>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</si>
  <si>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</si>
  <si>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</si>
  <si>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</si>
  <si>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</si>
  <si>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</si>
  <si>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</si>
  <si>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</si>
  <si>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</si>
  <si>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</si>
  <si>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</si>
  <si>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</si>
  <si>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</si>
  <si>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</si>
  <si>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</si>
  <si>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</si>
  <si>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</si>
  <si>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</si>
  <si>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</si>
  <si>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</si>
  <si>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</si>
  <si>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</si>
  <si>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</si>
  <si>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</si>
  <si>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</si>
  <si>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</si>
  <si>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</si>
  <si>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</si>
  <si>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</si>
  <si>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</si>
  <si>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</si>
  <si>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</si>
  <si>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</si>
  <si>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</si>
  <si>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</si>
  <si>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</si>
  <si>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</si>
  <si>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</si>
  <si>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</si>
  <si>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</si>
  <si>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</si>
  <si>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</si>
  <si>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</si>
  <si>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</si>
  <si>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</si>
  <si>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</si>
  <si>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</si>
  <si>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</si>
  <si>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</si>
  <si>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</si>
  <si>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</si>
  <si>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</si>
  <si>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</si>
  <si>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</si>
  <si>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</si>
  <si>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</si>
  <si>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</si>
  <si>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</si>
  <si>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</si>
  <si>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</si>
  <si>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</si>
  <si>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</si>
  <si>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</si>
  <si>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</si>
  <si>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</si>
  <si>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</si>
  <si>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</si>
  <si>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</si>
  <si>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</si>
  <si>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</si>
  <si>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</si>
  <si>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</si>
  <si>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</si>
  <si>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</si>
  <si>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</si>
  <si>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</si>
  <si>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</si>
  <si>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</si>
  <si>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</si>
  <si>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</si>
  <si>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</si>
  <si>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</si>
  <si>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</si>
  <si>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</si>
  <si>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</si>
  <si>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</si>
  <si>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</si>
  <si>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</si>
  <si>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</si>
  <si>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</si>
  <si>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</si>
  <si>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</si>
  <si>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</si>
  <si>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</si>
  <si>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</si>
  <si>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</si>
  <si>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</si>
  <si>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</si>
  <si>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</si>
  <si>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</si>
  <si>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</si>
  <si>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</si>
  <si>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</si>
  <si>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</si>
  <si>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</si>
  <si>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</si>
  <si>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</si>
  <si>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</si>
  <si>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</si>
  <si>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</si>
  <si>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</si>
  <si>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</si>
  <si>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</si>
  <si>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</si>
  <si>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</si>
  <si>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</si>
  <si>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</si>
  <si>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</si>
  <si>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</si>
  <si>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</si>
  <si>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</si>
  <si>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</si>
  <si>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</si>
  <si>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</si>
  <si>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</si>
  <si>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</si>
  <si>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</si>
  <si>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</si>
  <si>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</si>
  <si>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</si>
  <si>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</si>
  <si>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</si>
  <si>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</si>
  <si>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</si>
  <si>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</si>
  <si>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</si>
  <si>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</si>
  <si>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</si>
  <si>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</si>
  <si>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</si>
  <si>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</si>
  <si>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</si>
  <si>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</si>
  <si>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</si>
  <si>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</si>
  <si>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</si>
  <si>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</si>
  <si>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</si>
  <si>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</si>
  <si>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</si>
  <si>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</si>
  <si>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</si>
  <si>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</si>
  <si>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</si>
  <si>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</si>
  <si>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</si>
  <si>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</si>
  <si>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</si>
  <si>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</si>
  <si>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</si>
  <si>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</si>
  <si>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</si>
  <si>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</si>
  <si>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</si>
  <si>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</si>
  <si>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</si>
  <si>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</si>
  <si>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</si>
  <si>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</si>
  <si>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</si>
  <si>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</si>
  <si>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</si>
  <si>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</si>
  <si>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</si>
  <si>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</si>
  <si>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</si>
  <si>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</si>
  <si>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</si>
  <si>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</si>
  <si>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</si>
  <si>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</si>
  <si>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</si>
  <si>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</si>
  <si>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</si>
  <si>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</si>
  <si>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</si>
  <si>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</si>
  <si>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</si>
  <si>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</si>
  <si>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</si>
  <si>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</si>
  <si>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</si>
  <si>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</si>
  <si>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</si>
  <si>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</si>
  <si>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</si>
  <si>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</si>
  <si>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</si>
  <si>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</si>
  <si>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</si>
  <si>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</si>
  <si>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</si>
  <si>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</si>
  <si>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</si>
  <si>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</si>
  <si>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</si>
  <si>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</si>
  <si>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</si>
  <si>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</si>
  <si>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</si>
  <si>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</si>
  <si>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</si>
  <si>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</si>
  <si>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</si>
  <si>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</si>
  <si>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</si>
  <si>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</si>
  <si>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</si>
  <si>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</si>
  <si>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</si>
  <si>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</si>
  <si>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</si>
  <si>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</si>
  <si>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</si>
  <si>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</si>
  <si>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</si>
  <si>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</si>
  <si>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</si>
  <si>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</si>
  <si>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</si>
  <si>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</si>
  <si>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</si>
  <si>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</si>
  <si>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</si>
  <si>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</si>
  <si>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</si>
  <si>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</si>
  <si>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</si>
  <si>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</si>
  <si>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</si>
  <si>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</si>
  <si>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</si>
  <si>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</si>
  <si>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</si>
  <si>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</si>
  <si>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</si>
  <si>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</si>
  <si>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</si>
  <si>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</si>
  <si>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</si>
  <si>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</si>
  <si>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</si>
  <si>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</si>
  <si>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</si>
  <si>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</si>
  <si>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</si>
  <si>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</si>
  <si>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</si>
  <si>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</si>
  <si>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</si>
  <si>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</si>
  <si>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</si>
  <si>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</si>
  <si>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</si>
  <si>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</si>
  <si>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</si>
  <si>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</si>
  <si>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</si>
  <si>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</si>
  <si>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</si>
  <si>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</si>
  <si>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</si>
  <si>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</si>
  <si>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</si>
  <si>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</si>
  <si>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</si>
  <si>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</si>
  <si>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</si>
  <si>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</si>
  <si>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</si>
  <si>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</si>
  <si>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</si>
  <si>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</si>
  <si>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</si>
  <si>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</si>
  <si>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</si>
  <si>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</si>
  <si>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</si>
  <si>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</si>
  <si>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</si>
  <si>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</si>
  <si>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</si>
  <si>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</si>
  <si>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</si>
  <si>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</si>
  <si>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</si>
  <si>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</si>
  <si>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</si>
  <si>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</si>
  <si>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</si>
  <si>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</si>
  <si>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</si>
  <si>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</si>
  <si>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</si>
  <si>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</si>
  <si>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</si>
  <si>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</si>
  <si>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</si>
  <si>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</si>
  <si>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</si>
  <si>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</si>
  <si>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</si>
  <si>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</si>
  <si>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</si>
  <si>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</si>
  <si>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</si>
  <si>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</si>
  <si>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</si>
  <si>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</si>
  <si>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</si>
  <si>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</si>
  <si>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</si>
  <si>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</si>
  <si>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</si>
  <si>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</si>
  <si>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</si>
  <si>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</si>
  <si>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</si>
  <si>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</si>
  <si>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</si>
  <si>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</si>
  <si>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</si>
  <si>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</si>
  <si>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</si>
  <si>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</si>
  <si>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</si>
  <si>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</si>
  <si>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</si>
  <si>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</si>
  <si>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</si>
  <si>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</si>
  <si>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</si>
  <si>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</si>
  <si>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</si>
  <si>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</si>
  <si>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</si>
  <si>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</si>
  <si>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</si>
  <si>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</si>
  <si>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</si>
  <si>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</si>
  <si>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</si>
  <si>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</si>
  <si>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</si>
  <si>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</si>
  <si>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</si>
  <si>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</si>
  <si>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</si>
  <si>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</si>
  <si>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</si>
  <si>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</si>
  <si>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</si>
  <si>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</si>
  <si>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</si>
  <si>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</si>
  <si>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</si>
  <si>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</si>
  <si>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</si>
  <si>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</si>
  <si>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</si>
  <si>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</si>
  <si>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</si>
  <si>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</si>
  <si>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</si>
  <si>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</si>
  <si>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</si>
  <si>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</si>
  <si>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</si>
  <si>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</si>
  <si>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</si>
  <si>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</si>
  <si>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</si>
  <si>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</si>
  <si>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</si>
  <si>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</si>
  <si>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</si>
  <si>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</si>
  <si>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</si>
  <si>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</si>
  <si>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</si>
  <si>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</si>
  <si>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</si>
  <si>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</si>
  <si>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</si>
  <si>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</si>
  <si>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</si>
  <si>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</si>
  <si>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</si>
  <si>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</si>
  <si>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</si>
  <si>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</si>
  <si>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</si>
  <si>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</si>
  <si>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</si>
  <si>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</si>
  <si>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</si>
  <si>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</si>
  <si>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</si>
  <si>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</si>
  <si>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</si>
  <si>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</si>
  <si>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</si>
  <si>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</si>
  <si>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</si>
  <si>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</si>
  <si>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</si>
  <si>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</si>
  <si>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</si>
  <si>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</si>
  <si>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</si>
  <si>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</si>
  <si>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</si>
  <si>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</si>
  <si>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</si>
  <si>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</si>
  <si>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</si>
  <si>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</si>
  <si>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</si>
  <si>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</si>
  <si>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</si>
  <si>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</si>
  <si>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</si>
  <si>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</si>
  <si>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</si>
  <si>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</si>
  <si>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</si>
  <si>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</si>
  <si>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</si>
  <si>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</si>
  <si>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</si>
  <si>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</si>
  <si>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</si>
  <si>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</si>
  <si>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</si>
  <si>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</si>
  <si>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</si>
  <si>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</si>
  <si>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</si>
  <si>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</si>
  <si>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</si>
  <si>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</si>
  <si>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</si>
  <si>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</si>
  <si>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</si>
  <si>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</si>
  <si>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</si>
  <si>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</si>
  <si>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</si>
  <si>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</si>
  <si>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</si>
  <si>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</si>
  <si>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</si>
  <si>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</si>
  <si>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</si>
  <si>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</si>
  <si>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</si>
  <si>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</si>
  <si>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</si>
  <si>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</si>
  <si>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</si>
  <si>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</si>
  <si>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</si>
  <si>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</si>
  <si>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</si>
  <si>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</si>
  <si>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</si>
  <si>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</si>
  <si>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</si>
  <si>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</si>
  <si>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</si>
  <si>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</si>
  <si>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</si>
  <si>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</si>
  <si>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</si>
  <si>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</si>
  <si>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</si>
  <si>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</si>
  <si>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</si>
  <si>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</si>
  <si>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</si>
  <si>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</si>
  <si>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</si>
  <si>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</si>
  <si>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</si>
  <si>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</si>
  <si>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</si>
  <si>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</si>
  <si>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</si>
  <si>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</si>
  <si>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</si>
  <si>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</si>
  <si>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</si>
  <si>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</si>
  <si>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</si>
  <si>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</si>
  <si>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</si>
  <si>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</si>
  <si>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</si>
  <si>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</si>
  <si>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</si>
  <si>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</si>
  <si>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</si>
  <si>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</si>
  <si>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</si>
  <si>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</si>
  <si>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</si>
  <si>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</si>
  <si>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</si>
  <si>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</si>
  <si>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</si>
  <si>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</si>
  <si>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</si>
  <si>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</si>
  <si>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</si>
  <si>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</si>
  <si>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</si>
  <si>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</si>
  <si>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</si>
  <si>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</si>
  <si>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</si>
  <si>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</si>
  <si>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</si>
  <si>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</si>
  <si>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</si>
  <si>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</si>
  <si>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</si>
  <si>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</si>
  <si>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</si>
  <si>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</si>
  <si>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</si>
  <si>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</si>
  <si>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</si>
  <si>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</si>
  <si>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</si>
  <si>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</si>
  <si>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</si>
  <si>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</si>
  <si>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</si>
  <si>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</si>
  <si>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</si>
  <si>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</si>
  <si>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</si>
  <si>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</si>
  <si>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</si>
  <si>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</si>
  <si>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</si>
  <si>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</si>
  <si>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</si>
  <si>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</si>
  <si>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</si>
  <si>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</si>
  <si>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</si>
  <si>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</si>
  <si>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</si>
  <si>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</si>
  <si>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</si>
  <si>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</si>
  <si>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</si>
  <si>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</si>
  <si>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</si>
  <si>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</si>
  <si>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</si>
  <si>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</si>
  <si>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</si>
  <si>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</si>
  <si>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</si>
  <si>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</si>
  <si>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</si>
  <si>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</si>
  <si>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</si>
  <si>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</si>
  <si>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</si>
  <si>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</si>
  <si>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</si>
  <si>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</si>
  <si>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</si>
  <si>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</si>
  <si>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</si>
  <si>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</si>
  <si>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</si>
  <si>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</si>
  <si>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</si>
  <si>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</si>
  <si>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</si>
  <si>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</si>
  <si>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</si>
  <si>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</si>
  <si>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</si>
  <si>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</si>
  <si>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</si>
  <si>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</si>
  <si>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</si>
  <si>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</si>
  <si>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</si>
  <si>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</si>
  <si>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</si>
  <si>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</si>
  <si>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</si>
  <si>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</si>
  <si>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</si>
  <si>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</si>
  <si>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</si>
  <si>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</si>
  <si>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</si>
  <si>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</si>
  <si>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</si>
  <si>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</si>
  <si>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</si>
  <si>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</si>
  <si>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</si>
  <si>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</si>
  <si>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</si>
  <si>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</si>
  <si>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</si>
  <si>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</si>
  <si>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</si>
  <si>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</si>
  <si>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</si>
  <si>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</si>
  <si>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</si>
  <si>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</si>
  <si>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</si>
  <si>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</si>
  <si>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</si>
  <si>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</si>
  <si>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</si>
  <si>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</si>
  <si>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</si>
  <si>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</si>
  <si>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</si>
  <si>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</si>
  <si>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</si>
  <si>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</si>
  <si>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</si>
  <si>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</si>
  <si>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</si>
  <si>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</si>
  <si>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</si>
  <si>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</si>
  <si>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</si>
  <si>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</si>
  <si>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</si>
  <si>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</si>
  <si>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</si>
  <si>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</si>
  <si>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</si>
  <si>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</si>
  <si>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</si>
  <si>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</si>
  <si>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</si>
  <si>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</si>
  <si>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</si>
  <si>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</si>
  <si>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</si>
  <si>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</si>
  <si>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</si>
  <si>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</si>
  <si>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</si>
  <si>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</si>
  <si>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</si>
  <si>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</si>
  <si>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</si>
  <si>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</si>
  <si>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</si>
  <si>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</si>
  <si>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</si>
  <si>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</si>
  <si>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</si>
  <si>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</si>
  <si>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</si>
  <si>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</si>
  <si>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</si>
  <si>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</si>
  <si>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</si>
  <si>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</si>
  <si>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</si>
  <si>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</si>
  <si>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</si>
  <si>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</si>
  <si>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</si>
  <si>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</si>
  <si>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</si>
  <si>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</si>
  <si>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</si>
  <si>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</si>
  <si>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</si>
  <si>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</si>
  <si>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</si>
  <si>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</si>
  <si>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</si>
  <si>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</si>
  <si>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</si>
  <si>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</si>
  <si>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</si>
  <si>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</si>
  <si>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</si>
  <si>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</si>
  <si>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</si>
  <si>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</si>
  <si>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</si>
  <si>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</si>
  <si>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</si>
  <si>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</si>
  <si>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</si>
  <si>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</si>
  <si>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</si>
  <si>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</si>
  <si>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</si>
  <si>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</si>
  <si>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</si>
  <si>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</si>
  <si>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</si>
  <si>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</si>
  <si>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</si>
  <si>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</si>
  <si>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</si>
  <si>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</si>
  <si>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</si>
  <si>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</si>
  <si>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</si>
  <si>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</si>
  <si>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</si>
  <si>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</si>
  <si>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</si>
  <si>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</si>
  <si>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</si>
  <si>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</si>
  <si>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</si>
  <si>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</si>
  <si>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</si>
  <si>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</si>
  <si>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</si>
  <si>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</si>
  <si>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</si>
  <si>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</si>
  <si>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</si>
  <si>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</si>
  <si>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</si>
  <si>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</si>
  <si>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</si>
  <si>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</si>
  <si>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</si>
  <si>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</si>
  <si>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</si>
  <si>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</si>
  <si>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</si>
  <si>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</si>
  <si>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</si>
  <si>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</si>
  <si>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</si>
  <si>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</si>
  <si>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</si>
  <si>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</si>
  <si>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</si>
  <si>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</si>
  <si>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</si>
  <si>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</si>
  <si>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</si>
  <si>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</si>
  <si>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</si>
  <si>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</si>
  <si>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</si>
  <si>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</si>
  <si>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</si>
  <si>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</si>
  <si>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</si>
  <si>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</si>
  <si>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</si>
  <si>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</si>
  <si>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</si>
  <si>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</si>
  <si>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</si>
  <si>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</si>
  <si>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</si>
  <si>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</si>
  <si>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</si>
  <si>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</si>
  <si>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</si>
  <si>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</si>
  <si>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</si>
  <si>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</si>
  <si>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</si>
  <si>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</si>
  <si>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</si>
  <si>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</si>
  <si>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</si>
  <si>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</si>
  <si>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</si>
  <si>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</si>
  <si>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</si>
  <si>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</si>
  <si>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</si>
  <si>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</si>
  <si>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</si>
  <si>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</si>
  <si>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</si>
  <si>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</si>
  <si>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</si>
  <si>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</si>
  <si>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</si>
  <si>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</si>
  <si>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</si>
  <si>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</si>
  <si>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</si>
  <si>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</si>
  <si>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</si>
  <si>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</si>
  <si>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</si>
  <si>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</si>
  <si>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</si>
  <si>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</si>
  <si>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</si>
  <si>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</si>
  <si>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</si>
  <si>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</si>
  <si>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</si>
  <si>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</si>
  <si>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</si>
  <si>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</si>
  <si>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</si>
  <si>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</si>
  <si>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</si>
  <si>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</si>
  <si>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</si>
  <si>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</si>
  <si>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</si>
  <si>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</si>
  <si>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</si>
  <si>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</si>
  <si>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</si>
  <si>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</si>
  <si>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</si>
  <si>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</si>
  <si>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</si>
  <si>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</si>
  <si>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</si>
  <si>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</si>
  <si>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</si>
  <si>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</si>
  <si>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</si>
  <si>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</si>
  <si>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</si>
  <si>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</si>
  <si>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</si>
  <si>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</si>
  <si>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</si>
  <si>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</si>
  <si>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</si>
  <si>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</si>
  <si>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</si>
  <si>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</si>
  <si>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</si>
  <si>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</si>
  <si>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</si>
  <si>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</si>
  <si>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</si>
  <si>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</si>
  <si>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</si>
  <si>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</si>
  <si>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</si>
  <si>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</si>
  <si>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</si>
  <si>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</si>
  <si>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</si>
  <si>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</si>
  <si>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</si>
  <si>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</si>
  <si>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</si>
  <si>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</si>
  <si>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</si>
  <si>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</si>
  <si>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</si>
  <si>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</si>
  <si>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</si>
  <si>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</si>
  <si>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</si>
  <si>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</si>
  <si>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</si>
  <si>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</si>
  <si>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</si>
  <si>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</si>
  <si>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</si>
  <si>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</si>
  <si>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</si>
  <si>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</si>
  <si>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</si>
  <si>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</si>
  <si>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</si>
  <si>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</si>
  <si>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</si>
  <si>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</si>
  <si>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</si>
  <si>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</si>
  <si>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</si>
  <si>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</si>
  <si>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</si>
  <si>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</si>
  <si>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</si>
  <si>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</si>
  <si>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</si>
  <si>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</si>
  <si>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</si>
  <si>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</si>
  <si>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</si>
  <si>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</si>
  <si>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</si>
  <si>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</si>
  <si>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</si>
  <si>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</si>
  <si>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</si>
  <si>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</si>
  <si>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</si>
  <si>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</si>
  <si>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</si>
  <si>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</si>
  <si>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</si>
  <si>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</si>
  <si>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</si>
  <si>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</si>
  <si>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</si>
  <si>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</si>
  <si>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</si>
  <si>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</si>
  <si>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</si>
  <si>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</si>
  <si>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</si>
  <si>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</si>
  <si>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</si>
  <si>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</si>
  <si>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</si>
  <si>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</si>
  <si>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</si>
  <si>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</si>
  <si>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</si>
  <si>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</si>
  <si>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</si>
  <si>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</si>
  <si>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</si>
  <si>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</si>
  <si>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</si>
  <si>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</si>
  <si>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</si>
  <si>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</si>
  <si>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</si>
  <si>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</si>
  <si>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</si>
  <si>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</si>
  <si>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</si>
  <si>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</si>
  <si>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</si>
  <si>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</si>
  <si>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</si>
  <si>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</si>
  <si>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</si>
  <si>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</si>
  <si>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</si>
  <si>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</si>
  <si>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</si>
  <si>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</si>
  <si>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</si>
  <si>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</si>
  <si>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</si>
  <si>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</si>
  <si>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</si>
  <si>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</si>
  <si>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</si>
  <si>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</si>
  <si>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</si>
  <si>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</si>
  <si>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</si>
  <si>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</si>
  <si>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</si>
  <si>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</si>
  <si>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</si>
  <si>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</si>
  <si>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</si>
  <si>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</si>
  <si>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</si>
  <si>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</si>
  <si>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</si>
  <si>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</si>
  <si>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</si>
  <si>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</si>
  <si>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</si>
  <si>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</si>
  <si>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</si>
  <si>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</si>
  <si>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</si>
  <si>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</si>
  <si>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</si>
  <si>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</si>
  <si>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</si>
  <si>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</si>
  <si>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</si>
  <si>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</si>
  <si>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</si>
  <si>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</si>
  <si>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</si>
  <si>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</si>
  <si>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</si>
  <si>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</si>
  <si>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</si>
  <si>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</si>
  <si>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</si>
  <si>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</si>
  <si>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</si>
  <si>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</si>
  <si>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</si>
  <si>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</si>
  <si>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</si>
  <si>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</si>
  <si>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</si>
  <si>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</si>
  <si>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</si>
  <si>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</si>
  <si>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</si>
  <si>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</si>
  <si>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</si>
  <si>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</si>
  <si>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</si>
  <si>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</si>
  <si>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</si>
  <si>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</si>
  <si>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</si>
  <si>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</si>
  <si>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</si>
  <si>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</si>
  <si>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</si>
  <si>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</si>
  <si>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</si>
  <si>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</si>
  <si>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</si>
  <si>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</si>
  <si>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</si>
  <si>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</si>
  <si>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</si>
  <si>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</si>
  <si>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</si>
  <si>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</si>
  <si>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</si>
  <si>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</si>
  <si>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</si>
  <si>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</si>
  <si>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</si>
  <si>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</si>
  <si>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</si>
  <si>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</si>
  <si>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</si>
  <si>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</si>
  <si>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</si>
  <si>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</si>
  <si>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</si>
  <si>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</si>
  <si>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</si>
  <si>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</si>
  <si>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</si>
  <si>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</si>
  <si>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</si>
  <si>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</si>
  <si>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</si>
  <si>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</si>
  <si>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</si>
  <si>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</si>
  <si>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</si>
  <si>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</si>
  <si>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</si>
  <si>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</si>
  <si>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</si>
  <si>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</si>
  <si>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</si>
  <si>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</si>
  <si>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</si>
  <si>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</si>
  <si>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</si>
  <si>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</si>
  <si>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</si>
  <si>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</si>
  <si>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</si>
  <si>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</si>
  <si>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</si>
  <si>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</si>
  <si>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</si>
  <si>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</si>
  <si>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</si>
  <si>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</si>
  <si>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</si>
  <si>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</si>
  <si>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</si>
  <si>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</si>
  <si>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</si>
  <si>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</si>
  <si>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</si>
  <si>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</si>
  <si>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</si>
  <si>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</si>
  <si>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</si>
  <si>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</si>
  <si>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</si>
  <si>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</si>
  <si>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</si>
  <si>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</si>
  <si>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</si>
  <si>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</si>
  <si>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</si>
  <si>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</si>
  <si>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</si>
  <si>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</si>
  <si>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</si>
  <si>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</si>
  <si>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</si>
  <si>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</si>
  <si>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</si>
  <si>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</si>
  <si>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</si>
  <si>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</si>
  <si>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</si>
  <si>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</si>
  <si>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</si>
  <si>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</si>
  <si>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</si>
  <si>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</si>
  <si>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</si>
  <si>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</si>
  <si>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</si>
  <si>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</si>
  <si>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</si>
  <si>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</si>
  <si>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</si>
  <si>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</si>
  <si>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</si>
  <si>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</si>
  <si>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</si>
  <si>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</si>
  <si>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</si>
  <si>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</si>
  <si>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</si>
  <si>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</si>
  <si>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</si>
  <si>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</si>
  <si>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</si>
  <si>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</si>
  <si>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</si>
  <si>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</si>
  <si>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</si>
  <si>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</si>
  <si>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</si>
  <si>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</si>
  <si>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</si>
  <si>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</si>
  <si>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</si>
  <si>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</si>
  <si>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</si>
  <si>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</si>
  <si>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</si>
  <si>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</si>
  <si>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</si>
  <si>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</si>
  <si>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</si>
  <si>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</si>
  <si>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</si>
  <si>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</si>
  <si>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</si>
  <si>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</si>
  <si>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</si>
  <si>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</si>
  <si>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</si>
  <si>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</si>
  <si>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</si>
  <si>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</si>
  <si>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</si>
  <si>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</si>
  <si>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</si>
  <si>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</si>
  <si>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</si>
  <si>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</si>
  <si>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</si>
  <si>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</si>
  <si>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</si>
  <si>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</si>
  <si>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</si>
  <si>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</si>
  <si>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</si>
  <si>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</si>
  <si>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</si>
  <si>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</si>
  <si>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</si>
  <si>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</si>
  <si>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</si>
  <si>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</si>
  <si>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</si>
  <si>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</si>
  <si>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</si>
  <si>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</si>
  <si>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</si>
  <si>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</si>
  <si>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</si>
  <si>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</si>
  <si>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</si>
  <si>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</si>
  <si>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</si>
  <si>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</si>
  <si>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</si>
  <si>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</si>
  <si>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</si>
  <si>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</si>
  <si>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</si>
  <si>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</si>
  <si>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</si>
  <si>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</si>
  <si>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</si>
  <si>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</si>
  <si>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</si>
  <si>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</si>
  <si>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</si>
  <si>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</si>
  <si>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</si>
  <si>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</si>
  <si>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</si>
  <si>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</si>
  <si>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</si>
  <si>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</si>
  <si>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</si>
  <si>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</si>
  <si>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</si>
  <si>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</si>
  <si>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</si>
  <si>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</si>
  <si>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</si>
  <si>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</si>
  <si>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</si>
  <si>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</si>
  <si>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</si>
  <si>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</si>
  <si>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</si>
  <si>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</si>
  <si>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</si>
  <si>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</si>
  <si>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</si>
  <si>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</si>
  <si>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</si>
  <si>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</si>
  <si>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</si>
  <si>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</si>
  <si>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</si>
  <si>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</si>
  <si>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</si>
  <si>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</si>
  <si>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</si>
  <si>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</si>
  <si>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</si>
  <si>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</si>
  <si>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</si>
  <si>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</si>
  <si>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</si>
  <si>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</si>
  <si>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</si>
  <si>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</si>
  <si>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</si>
  <si>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</si>
  <si>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</si>
  <si>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</si>
  <si>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</si>
  <si>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</si>
  <si>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</si>
  <si>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</si>
  <si>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</si>
  <si>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</si>
  <si>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</si>
  <si>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</si>
  <si>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</si>
  <si>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</si>
  <si>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</si>
  <si>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</si>
  <si>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</si>
  <si>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</si>
  <si>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</si>
  <si>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</si>
  <si>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</si>
  <si>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</si>
  <si>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</si>
  <si>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</si>
  <si>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</si>
  <si>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</si>
  <si>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</si>
  <si>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</si>
  <si>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</si>
  <si>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</si>
  <si>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</si>
  <si>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</si>
  <si>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</si>
  <si>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</si>
  <si>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</si>
  <si>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</si>
  <si>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</si>
  <si>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</si>
  <si>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</si>
  <si>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</si>
  <si>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</si>
  <si>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</si>
  <si>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</si>
  <si>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</si>
  <si>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</si>
  <si>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</si>
  <si>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</si>
  <si>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</si>
  <si>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</si>
  <si>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</si>
  <si>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</si>
  <si>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</si>
  <si>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</si>
  <si>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</si>
  <si>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</si>
  <si>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</si>
  <si>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</si>
  <si>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</si>
  <si>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</si>
  <si>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</si>
  <si>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</si>
  <si>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</si>
  <si>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</si>
  <si>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</si>
  <si>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</si>
  <si>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</si>
  <si>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</si>
  <si>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</si>
  <si>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</si>
  <si>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</si>
  <si>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</si>
  <si>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</si>
  <si>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</si>
  <si>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</si>
  <si>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</si>
  <si>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</si>
  <si>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</si>
  <si>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</si>
  <si>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</si>
  <si>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</si>
  <si>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</si>
  <si>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</si>
  <si>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</si>
  <si>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</si>
  <si>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</si>
  <si>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</si>
  <si>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</si>
  <si>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</si>
  <si>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</si>
  <si>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</si>
  <si>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</si>
  <si>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</si>
  <si>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</si>
  <si>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</si>
  <si>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</si>
  <si>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</si>
  <si>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</si>
  <si>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</si>
  <si>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</si>
  <si>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</si>
  <si>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</si>
  <si>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</si>
  <si>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</si>
  <si>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</si>
  <si>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</si>
  <si>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</si>
  <si>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</si>
  <si>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</si>
  <si>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</si>
  <si>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</si>
  <si>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</si>
  <si>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</si>
  <si>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</si>
  <si>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</si>
  <si>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</si>
  <si>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</si>
  <si>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</si>
  <si>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</si>
  <si>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</si>
  <si>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</si>
  <si>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</si>
  <si>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</si>
  <si>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</si>
  <si>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</si>
  <si>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</si>
  <si>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</si>
  <si>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</si>
  <si>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</si>
  <si>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</si>
  <si>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</si>
  <si>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</si>
  <si>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</si>
  <si>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</si>
  <si>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</si>
  <si>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</si>
  <si>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</si>
  <si>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</si>
  <si>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</si>
  <si>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</si>
  <si>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</si>
  <si>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</si>
  <si>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</si>
  <si>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</si>
  <si>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</si>
  <si>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</si>
  <si>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</si>
  <si>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</si>
  <si>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</si>
  <si>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</si>
  <si>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</si>
  <si>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</si>
  <si>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</si>
  <si>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</si>
  <si>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</si>
  <si>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</si>
  <si>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</si>
  <si>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</si>
  <si>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</si>
  <si>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</si>
  <si>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</si>
  <si>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</si>
  <si>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</si>
  <si>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</si>
  <si>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</si>
  <si>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</si>
  <si>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</si>
  <si>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</si>
  <si>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</si>
  <si>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</si>
  <si>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</si>
  <si>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</si>
  <si>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</si>
  <si>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</si>
  <si>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</si>
  <si>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</si>
  <si>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</si>
  <si>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</si>
  <si>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</si>
  <si>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</si>
  <si>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</si>
  <si>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</si>
  <si>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</si>
  <si>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</si>
  <si>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</si>
  <si>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</si>
  <si>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</si>
  <si>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</si>
  <si>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</si>
  <si>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</si>
  <si>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</si>
  <si>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</si>
  <si>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</si>
  <si>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</si>
  <si>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</si>
  <si>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</si>
  <si>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</si>
  <si>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</si>
  <si>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</si>
  <si>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</si>
  <si>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</si>
  <si>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</si>
  <si>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</si>
  <si>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</si>
  <si>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</si>
  <si>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</si>
  <si>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</si>
  <si>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</si>
  <si>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</si>
  <si>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</si>
  <si>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</si>
  <si>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</si>
  <si>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</si>
  <si>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</si>
  <si>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</si>
  <si>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</si>
  <si>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</si>
  <si>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</si>
  <si>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</si>
  <si>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</si>
  <si>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</si>
  <si>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</si>
  <si>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</si>
  <si>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</si>
  <si>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</si>
  <si>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</si>
  <si>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</si>
  <si>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</si>
  <si>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</si>
  <si>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</si>
  <si>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</si>
  <si>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</si>
  <si>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</si>
  <si>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</si>
  <si>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</si>
  <si>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</si>
  <si>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</si>
  <si>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</si>
  <si>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</si>
  <si>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</si>
  <si>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</si>
  <si>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</si>
  <si>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</si>
  <si>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</si>
  <si>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</si>
  <si>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</si>
  <si>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</si>
  <si>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</si>
  <si>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</si>
  <si>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</si>
  <si>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</si>
  <si>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</si>
  <si>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</si>
  <si>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</si>
  <si>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</si>
  <si>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</si>
  <si>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</si>
  <si>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</si>
  <si>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</si>
  <si>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</si>
  <si>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</si>
  <si>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</si>
  <si>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</si>
  <si>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</si>
  <si>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</si>
  <si>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</si>
  <si>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</si>
  <si>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</si>
  <si>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</si>
  <si>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</si>
  <si>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</si>
  <si>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</si>
  <si>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</si>
  <si>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</si>
  <si>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</si>
  <si>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</si>
  <si>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</si>
  <si>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</si>
  <si>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</si>
  <si>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</si>
  <si>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</si>
  <si>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</si>
  <si>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</si>
  <si>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</si>
  <si>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</si>
  <si>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</si>
  <si>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</si>
  <si>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</si>
  <si>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</si>
  <si>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</si>
  <si>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</si>
  <si>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</si>
  <si>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</si>
  <si>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</si>
  <si>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</si>
  <si>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</si>
  <si>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</si>
  <si>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</si>
  <si>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</si>
  <si>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</si>
  <si>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</si>
  <si>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</si>
  <si>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</si>
  <si>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</si>
  <si>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</si>
  <si>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</si>
  <si>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</si>
  <si>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</si>
  <si>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</si>
  <si>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</si>
  <si>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</si>
  <si>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</si>
  <si>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</si>
  <si>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</si>
  <si>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</si>
  <si>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</si>
  <si>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</si>
  <si>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</si>
  <si>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</si>
  <si>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</si>
  <si>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</si>
  <si>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</si>
  <si>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</si>
  <si>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</si>
  <si>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</si>
  <si>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</si>
  <si>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</si>
  <si>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</si>
  <si>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</si>
  <si>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</si>
  <si>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</si>
  <si>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</si>
  <si>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</si>
  <si>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</si>
  <si>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</si>
  <si>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</si>
  <si>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</si>
  <si>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</si>
  <si>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</si>
  <si>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</si>
  <si>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</si>
  <si>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</si>
  <si>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</si>
  <si>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</si>
  <si>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</si>
  <si>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</si>
  <si>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</si>
  <si>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</si>
  <si>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</si>
  <si>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</si>
  <si>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</si>
  <si>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</si>
  <si>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</si>
  <si>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</si>
  <si>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</si>
  <si>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</si>
  <si>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</si>
  <si>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</si>
  <si>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</si>
  <si>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</si>
  <si>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</si>
  <si>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</si>
  <si>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</si>
  <si>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</si>
  <si>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</si>
  <si>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</si>
  <si>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</si>
  <si>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</si>
  <si>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</si>
  <si>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</si>
  <si>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</si>
  <si>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</si>
  <si>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</si>
  <si>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</si>
  <si>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</si>
  <si>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</si>
  <si>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</si>
  <si>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</si>
  <si>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</si>
  <si>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</si>
  <si>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</si>
  <si>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</si>
  <si>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</si>
  <si>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</si>
  <si>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</si>
  <si>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</si>
  <si>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</si>
  <si>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</si>
  <si>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</si>
  <si>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</si>
  <si>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</si>
  <si>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</si>
  <si>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</si>
  <si>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</si>
  <si>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</si>
  <si>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</si>
  <si>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</si>
  <si>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</si>
  <si>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</si>
  <si>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</si>
  <si>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</si>
  <si>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</si>
  <si>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</si>
  <si>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</si>
  <si>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</si>
  <si>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</si>
  <si>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</si>
  <si>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</si>
  <si>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</si>
  <si>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</si>
  <si>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</si>
  <si>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</si>
  <si>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</si>
  <si>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</si>
  <si>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</si>
  <si>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</si>
  <si>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</si>
  <si>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</si>
  <si>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</si>
  <si>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</si>
  <si>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</si>
  <si>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</si>
  <si>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</si>
  <si>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</si>
  <si>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</si>
  <si>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</si>
  <si>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</si>
  <si>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</si>
  <si>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</si>
  <si>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</si>
  <si>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</si>
  <si>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</si>
  <si>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</si>
  <si>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</si>
  <si>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</si>
  <si>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</si>
  <si>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</si>
  <si>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</si>
  <si>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</si>
  <si>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</si>
  <si>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</si>
  <si>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</si>
  <si>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</si>
  <si>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</si>
  <si>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</si>
  <si>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</si>
  <si>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</si>
  <si>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</si>
  <si>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</si>
  <si>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</si>
  <si>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</si>
  <si>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</si>
  <si>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</si>
  <si>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</si>
  <si>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</si>
  <si>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</si>
  <si>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</si>
  <si>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</si>
  <si>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</si>
  <si>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</si>
  <si>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</si>
  <si>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</si>
  <si>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</si>
  <si>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</si>
  <si>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</si>
  <si>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</si>
  <si>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</si>
  <si>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</si>
  <si>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</si>
  <si>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</si>
  <si>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</si>
  <si>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</si>
  <si>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</si>
  <si>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</si>
  <si>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</si>
  <si>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</si>
  <si>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</si>
  <si>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</si>
  <si>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</si>
  <si>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</si>
  <si>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</si>
  <si>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</si>
  <si>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</si>
  <si>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</si>
  <si>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</si>
  <si>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</si>
  <si>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</si>
  <si>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</si>
  <si>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</si>
  <si>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</si>
  <si>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</si>
  <si>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</si>
  <si>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</si>
  <si>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</si>
  <si>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</si>
  <si>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</si>
  <si>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</si>
  <si>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</si>
  <si>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</si>
  <si>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</si>
  <si>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</si>
  <si>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</si>
  <si>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</si>
  <si>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</si>
  <si>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</si>
  <si>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</si>
  <si>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</si>
  <si>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</si>
  <si>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</si>
  <si>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</si>
  <si>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</si>
  <si>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</si>
  <si>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</si>
  <si>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</si>
  <si>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</si>
  <si>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</si>
  <si>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</si>
  <si>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</si>
  <si>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</si>
  <si>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</si>
  <si>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</si>
  <si>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</si>
  <si>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</si>
  <si>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</si>
  <si>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</si>
  <si>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</si>
  <si>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</si>
  <si>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</si>
  <si>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</si>
  <si>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</si>
  <si>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</si>
  <si>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</si>
  <si>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</si>
  <si>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</si>
  <si>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</si>
  <si>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</si>
  <si>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</si>
  <si>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</si>
  <si>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</si>
  <si>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</si>
  <si>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</si>
  <si>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</si>
  <si>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</si>
  <si>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</si>
  <si>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</si>
  <si>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</si>
  <si>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</si>
  <si>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</si>
  <si>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</si>
  <si>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</si>
  <si>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</si>
  <si>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</si>
  <si>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</si>
  <si>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</si>
  <si>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</si>
  <si>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</si>
  <si>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</si>
  <si>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</si>
  <si>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</si>
  <si>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</si>
  <si>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</si>
  <si>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</si>
  <si>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</si>
  <si>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</si>
  <si>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</si>
  <si>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</si>
  <si>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</si>
  <si>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</si>
  <si>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</si>
  <si>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</si>
  <si>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</si>
  <si>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</si>
  <si>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</si>
  <si>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</si>
  <si>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</si>
  <si>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</si>
  <si>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</si>
  <si>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</si>
  <si>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</si>
  <si>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</si>
  <si>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</si>
  <si>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</si>
  <si>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</si>
  <si>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</si>
  <si>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</si>
  <si>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</si>
  <si>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</si>
  <si>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</si>
  <si>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</si>
  <si>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</si>
  <si>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</si>
  <si>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</si>
  <si>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</si>
  <si>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</si>
  <si>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</si>
  <si>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</si>
  <si>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</si>
  <si>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</si>
  <si>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</si>
  <si>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</si>
  <si>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</si>
  <si>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</si>
  <si>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</si>
  <si>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</si>
  <si>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</si>
  <si>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</si>
  <si>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</si>
  <si>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</si>
  <si>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</si>
  <si>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</si>
  <si>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</si>
  <si>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</si>
  <si>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</si>
  <si>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</si>
  <si>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</si>
  <si>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</si>
  <si>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</si>
  <si>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</si>
  <si>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</si>
  <si>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</si>
  <si>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</si>
  <si>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</si>
  <si>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</si>
  <si>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</si>
  <si>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</si>
  <si>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</si>
  <si>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</si>
  <si>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</si>
  <si>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</si>
  <si>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</si>
  <si>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</si>
  <si>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</si>
  <si>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</si>
  <si>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</si>
  <si>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</si>
  <si>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</si>
  <si>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</si>
  <si>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</si>
  <si>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</si>
  <si>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</si>
  <si>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</si>
  <si>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</si>
  <si>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</si>
  <si>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</si>
  <si>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</si>
  <si>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</si>
  <si>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</si>
  <si>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</si>
  <si>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</si>
  <si>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</si>
  <si>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</si>
  <si>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</si>
  <si>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</si>
  <si>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</si>
  <si>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</si>
  <si>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</si>
  <si>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</si>
  <si>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</si>
  <si>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</si>
  <si>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</si>
  <si>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</si>
  <si>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</si>
  <si>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</si>
  <si>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</si>
  <si>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</si>
  <si>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</si>
  <si>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</si>
  <si>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</si>
  <si>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</si>
  <si>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</si>
  <si>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</si>
  <si>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</si>
  <si>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</si>
  <si>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</si>
  <si>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</si>
  <si>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</si>
  <si>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</si>
  <si>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</si>
  <si>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</si>
  <si>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</si>
  <si>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</si>
  <si>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</si>
  <si>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</si>
  <si>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</si>
  <si>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</si>
  <si>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</si>
  <si>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</si>
  <si>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</si>
  <si>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</si>
  <si>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</si>
  <si>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</si>
  <si>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</si>
  <si>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</si>
  <si>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</si>
  <si>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</si>
  <si>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</si>
  <si>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</si>
  <si>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</si>
  <si>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</si>
  <si>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</si>
  <si>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</si>
  <si>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</si>
  <si>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</si>
  <si>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</si>
  <si>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</si>
  <si>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</si>
  <si>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</si>
  <si>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</si>
  <si>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</si>
  <si>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</si>
  <si>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</si>
  <si>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</si>
  <si>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</si>
  <si>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</si>
  <si>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</si>
  <si>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</si>
  <si>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</si>
  <si>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</si>
  <si>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</si>
  <si>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</si>
  <si>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</si>
  <si>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</si>
  <si>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</si>
  <si>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</si>
  <si>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</si>
  <si>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</si>
  <si>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</si>
  <si>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</si>
  <si>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</si>
  <si>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</si>
  <si>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</si>
  <si>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</si>
  <si>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</si>
  <si>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</si>
  <si>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</si>
  <si>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</si>
  <si>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</si>
  <si>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</si>
  <si>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</si>
  <si>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</si>
  <si>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</si>
  <si>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</si>
  <si>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</si>
  <si>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</si>
  <si>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</si>
  <si>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</si>
  <si>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</si>
  <si>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</si>
  <si>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</si>
  <si>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</si>
  <si>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</si>
  <si>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</si>
  <si>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</si>
  <si>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</si>
  <si>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</si>
  <si>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</si>
  <si>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</si>
  <si>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</si>
  <si>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</si>
  <si>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</si>
  <si>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</si>
  <si>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</si>
  <si>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</si>
  <si>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</si>
  <si>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</si>
  <si>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</si>
  <si>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</si>
  <si>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</si>
  <si>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</si>
  <si>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</si>
  <si>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</si>
  <si>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</si>
  <si>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</si>
  <si>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</si>
  <si>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</si>
  <si>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</si>
  <si>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</si>
  <si>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</si>
  <si>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</si>
  <si>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</si>
  <si>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</si>
  <si>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</si>
  <si>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</si>
  <si>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</si>
  <si>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</si>
  <si>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</si>
  <si>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</si>
  <si>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</si>
  <si>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</si>
  <si>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</si>
  <si>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</si>
  <si>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</si>
  <si>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</si>
  <si>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</si>
  <si>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</si>
  <si>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</si>
  <si>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</si>
  <si>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</si>
  <si>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</si>
  <si>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</si>
  <si>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</si>
  <si>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</si>
  <si>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</si>
  <si>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</si>
  <si>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</si>
  <si>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</si>
  <si>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</si>
  <si>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</si>
  <si>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</si>
  <si>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</si>
  <si>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</si>
  <si>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</si>
  <si>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</si>
  <si>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</si>
  <si>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</si>
  <si>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</si>
  <si>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</si>
  <si>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</si>
  <si>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</si>
  <si>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</si>
  <si>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</si>
  <si>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</si>
  <si>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</si>
  <si>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</si>
  <si>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</si>
  <si>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</si>
  <si>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</si>
  <si>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</si>
  <si>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</si>
  <si>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</si>
  <si>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</si>
  <si>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</si>
  <si>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</si>
  <si>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</si>
  <si>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</si>
  <si>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</si>
  <si>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</si>
  <si>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</si>
  <si>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</si>
  <si>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</si>
  <si>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</si>
  <si>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</si>
  <si>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</si>
  <si>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</si>
  <si>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</si>
  <si>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</si>
  <si>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</si>
  <si>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</si>
  <si>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</si>
  <si>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</si>
  <si>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</si>
  <si>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</si>
  <si>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</si>
  <si>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</si>
  <si>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</si>
  <si>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</si>
  <si>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</si>
  <si>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</si>
  <si>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</si>
  <si>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</si>
  <si>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</si>
  <si>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</si>
  <si>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</si>
  <si>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</si>
  <si>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</si>
  <si>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</si>
  <si>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</si>
  <si>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</si>
  <si>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</si>
  <si>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</si>
  <si>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</si>
  <si>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</si>
  <si>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</si>
  <si>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</si>
  <si>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</si>
  <si>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</si>
  <si>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</si>
  <si>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</si>
  <si>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</si>
  <si>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</si>
  <si>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</si>
  <si>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</si>
  <si>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</si>
  <si>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</si>
  <si>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</si>
  <si>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</si>
  <si>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</si>
  <si>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</si>
  <si>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</si>
  <si>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</si>
  <si>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</si>
  <si>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</si>
  <si>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</si>
  <si>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</si>
  <si>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</si>
  <si>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</si>
  <si>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</si>
  <si>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</si>
  <si>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</si>
  <si>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</si>
  <si>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</si>
  <si>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</si>
  <si>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</si>
  <si>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</si>
  <si>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</si>
  <si>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</si>
  <si>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</si>
  <si>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</si>
  <si>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</si>
  <si>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</si>
  <si>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</si>
  <si>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</si>
  <si>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</si>
  <si>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</si>
  <si>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</si>
  <si>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</si>
  <si>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</si>
  <si>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</si>
  <si>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</si>
  <si>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</si>
  <si>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</si>
  <si>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</si>
  <si>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</si>
  <si>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</si>
  <si>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</si>
  <si>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</si>
  <si>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</si>
  <si>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</si>
  <si>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</si>
  <si>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</si>
  <si>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</si>
  <si>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</si>
  <si>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</si>
  <si>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</si>
  <si>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</si>
  <si>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</si>
  <si>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</si>
  <si>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</si>
  <si>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</si>
  <si>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</si>
  <si>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</si>
  <si>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</si>
  <si>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</si>
  <si>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</si>
  <si>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</si>
  <si>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</si>
  <si>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</si>
  <si>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</si>
  <si>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</si>
  <si>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</si>
  <si>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</si>
  <si>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</si>
  <si>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</si>
  <si>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</si>
  <si>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</si>
  <si>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</si>
  <si>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</si>
  <si>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</si>
  <si>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</si>
  <si>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</si>
  <si>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</si>
  <si>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</si>
  <si>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</si>
  <si>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</si>
  <si>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</si>
  <si>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</si>
  <si>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</si>
  <si>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</si>
  <si>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</si>
  <si>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</si>
  <si>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</si>
  <si>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</si>
  <si>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</si>
  <si>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</si>
  <si>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</si>
  <si>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</si>
  <si>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</si>
  <si>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</si>
  <si>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</si>
  <si>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</si>
  <si>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</si>
  <si>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</si>
  <si>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</si>
  <si>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</si>
  <si>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</si>
  <si>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</si>
  <si>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</si>
  <si>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</si>
  <si>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</si>
  <si>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</si>
  <si>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</si>
  <si>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</si>
  <si>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</si>
  <si>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</si>
  <si>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</si>
  <si>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</si>
  <si>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</si>
  <si>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</si>
  <si>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</si>
  <si>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</si>
  <si>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</si>
  <si>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</si>
  <si>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</si>
  <si>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</si>
  <si>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</si>
  <si>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</si>
  <si>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</si>
  <si>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</si>
  <si>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</si>
  <si>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</si>
  <si>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</si>
  <si>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</si>
  <si>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</si>
  <si>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</si>
  <si>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</si>
  <si>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</si>
  <si>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</si>
  <si>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</si>
  <si>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</si>
  <si>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</si>
  <si>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</si>
  <si>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</si>
  <si>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</si>
  <si>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</si>
  <si>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</si>
  <si>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</si>
  <si>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</si>
  <si>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</si>
  <si>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</si>
  <si>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</si>
  <si>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</si>
  <si>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</si>
  <si>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</si>
  <si>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</si>
  <si>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</si>
  <si>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</si>
  <si>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</si>
  <si>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</si>
  <si>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</si>
  <si>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</si>
  <si>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</si>
  <si>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</si>
  <si>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</si>
  <si>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</si>
  <si>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</si>
  <si>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</si>
  <si>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</si>
  <si>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</si>
  <si>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</si>
  <si>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</si>
  <si>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</si>
  <si>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</si>
  <si>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</si>
  <si>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</si>
  <si>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</si>
  <si>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</si>
  <si>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</si>
  <si>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</si>
  <si>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</si>
  <si>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</si>
  <si>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</si>
  <si>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</si>
  <si>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</si>
  <si>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</si>
  <si>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</si>
  <si>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</si>
  <si>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</si>
  <si>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</si>
  <si>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</si>
  <si>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</si>
  <si>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</si>
  <si>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</si>
  <si>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</si>
  <si>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</si>
  <si>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</si>
  <si>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</si>
  <si>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</si>
  <si>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</si>
  <si>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</si>
  <si>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</si>
  <si>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</si>
  <si>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</si>
  <si>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</si>
  <si>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</si>
  <si>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</si>
  <si>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</si>
  <si>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</si>
  <si>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</si>
  <si>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</si>
  <si>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</si>
  <si>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</si>
  <si>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</si>
  <si>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</si>
  <si>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</si>
  <si>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</si>
  <si>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</si>
  <si>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</si>
  <si>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</si>
  <si>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</si>
  <si>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</si>
  <si>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</si>
  <si>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</si>
  <si>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</si>
  <si>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</si>
  <si>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</si>
  <si>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</si>
  <si>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</si>
  <si>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</si>
  <si>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</si>
  <si>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</si>
  <si>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</si>
  <si>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</si>
  <si>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</si>
  <si>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</si>
  <si>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</si>
  <si>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</si>
  <si>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</si>
  <si>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</si>
  <si>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</si>
  <si>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</si>
  <si>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</si>
  <si>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</si>
  <si>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</si>
  <si>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</si>
  <si>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</si>
  <si>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</si>
  <si>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</si>
  <si>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</si>
  <si>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</si>
  <si>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</si>
  <si>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</si>
  <si>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</si>
  <si>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</si>
  <si>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</si>
  <si>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</si>
  <si>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</si>
  <si>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</si>
  <si>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</si>
  <si>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</si>
  <si>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</si>
  <si>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</si>
  <si>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</si>
  <si>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</si>
  <si>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</si>
  <si>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</si>
  <si>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</si>
  <si>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</si>
  <si>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</si>
  <si>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</si>
  <si>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</si>
  <si>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</si>
  <si>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</si>
  <si>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</si>
  <si>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</si>
  <si>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</si>
  <si>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</si>
  <si>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</si>
  <si>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</si>
  <si>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</si>
  <si>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</si>
  <si>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</si>
  <si>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</si>
  <si>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</si>
  <si>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</si>
  <si>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</si>
  <si>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</si>
  <si>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</si>
  <si>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</si>
  <si>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</si>
  <si>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</si>
  <si>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</si>
  <si>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</si>
  <si>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</si>
  <si>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</si>
  <si>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</si>
  <si>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</si>
  <si>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</si>
  <si>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</si>
  <si>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</si>
  <si>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</si>
  <si>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</si>
  <si>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</si>
  <si>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</si>
  <si>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</si>
  <si>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</si>
  <si>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</si>
  <si>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</si>
  <si>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</si>
  <si>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</si>
  <si>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</si>
  <si>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</si>
  <si>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</si>
  <si>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</si>
  <si>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</si>
  <si>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</si>
  <si>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</si>
  <si>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</si>
  <si>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</si>
  <si>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</si>
  <si>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</si>
  <si>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</si>
  <si>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</si>
  <si>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</si>
  <si>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</si>
  <si>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</si>
  <si>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</si>
  <si>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</si>
  <si>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</si>
  <si>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</si>
  <si>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</si>
  <si>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</si>
  <si>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</si>
  <si>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</si>
  <si>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</si>
  <si>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</si>
  <si>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</si>
  <si>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</si>
  <si>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</si>
  <si>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</si>
  <si>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</si>
  <si>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</si>
  <si>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</si>
  <si>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</si>
  <si>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</si>
  <si>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</si>
  <si>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</si>
  <si>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</si>
  <si>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</si>
  <si>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</si>
  <si>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</si>
  <si>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</si>
  <si>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</si>
  <si>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</si>
  <si>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</si>
  <si>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</si>
  <si>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</si>
  <si>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</si>
  <si>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</si>
  <si>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</si>
  <si>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</si>
  <si>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</si>
  <si>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</si>
  <si>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</si>
  <si>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</si>
  <si>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</si>
  <si>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</si>
  <si>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</si>
  <si>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</si>
  <si>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</si>
  <si>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</si>
  <si>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</si>
  <si>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</si>
  <si>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</si>
  <si>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</si>
  <si>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</si>
  <si>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</si>
  <si>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</si>
  <si>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</si>
  <si>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</si>
  <si>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</si>
  <si>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</si>
  <si>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</si>
  <si>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</si>
  <si>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</si>
  <si>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</si>
  <si>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</si>
  <si>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</si>
  <si>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</si>
  <si>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</si>
  <si>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</si>
  <si>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</si>
  <si>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</si>
  <si>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</si>
  <si>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</si>
  <si>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</si>
  <si>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</si>
  <si>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</si>
  <si>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</si>
  <si>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</si>
  <si>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</si>
  <si>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</si>
  <si>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</si>
  <si>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</si>
  <si>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</si>
  <si>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</si>
  <si>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</si>
  <si>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</si>
  <si>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</si>
  <si>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</si>
  <si>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</si>
  <si>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</si>
  <si>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</si>
  <si>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</si>
  <si>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</si>
  <si>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</si>
  <si>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</si>
  <si>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</si>
  <si>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</si>
  <si>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</si>
  <si>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</si>
  <si>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</si>
  <si>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</si>
  <si>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</si>
  <si>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</si>
  <si>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</si>
  <si>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</si>
  <si>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</si>
  <si>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</si>
  <si>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</si>
  <si>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</si>
  <si>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</si>
  <si>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</si>
  <si>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</si>
  <si>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</si>
  <si>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</si>
  <si>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</si>
  <si>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</si>
  <si>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</si>
  <si>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</si>
  <si>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</si>
  <si>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</si>
  <si>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</si>
  <si>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</si>
  <si>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</si>
  <si>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</si>
  <si>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</si>
  <si>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</si>
  <si>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</si>
  <si>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</si>
  <si>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</si>
  <si>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</si>
  <si>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</si>
  <si>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</si>
  <si>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</si>
  <si>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</si>
  <si>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</si>
  <si>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</si>
  <si>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</si>
  <si>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</si>
  <si>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</si>
  <si>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</si>
  <si>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</si>
  <si>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</si>
  <si>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</si>
  <si>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</si>
  <si>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</si>
  <si>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</si>
  <si>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</si>
  <si>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</si>
  <si>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</si>
  <si>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</si>
  <si>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</si>
  <si>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</si>
  <si>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</si>
  <si>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</si>
  <si>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</si>
  <si>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</si>
  <si>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</si>
  <si>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</si>
  <si>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</si>
  <si>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</si>
  <si>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</si>
  <si>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</si>
  <si>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</si>
  <si>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</si>
  <si>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</si>
  <si>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</si>
  <si>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</si>
  <si>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</si>
  <si>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</si>
  <si>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</si>
  <si>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</si>
  <si>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</si>
  <si>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</si>
  <si>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</si>
  <si>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</si>
  <si>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</si>
  <si>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</si>
  <si>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</si>
  <si>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</si>
  <si>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</si>
  <si>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</si>
  <si>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</si>
  <si>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</si>
  <si>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</si>
  <si>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</si>
  <si>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</si>
  <si>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</si>
  <si>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</si>
  <si>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</si>
  <si>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</si>
  <si>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</si>
  <si>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</si>
  <si>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</si>
  <si>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</si>
  <si>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</si>
  <si>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</si>
  <si>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</si>
  <si>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</si>
  <si>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</si>
  <si>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</si>
  <si>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</si>
  <si>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</si>
  <si>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</si>
  <si>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</si>
  <si>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</si>
  <si>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</si>
  <si>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</si>
  <si>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</si>
  <si>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</si>
  <si>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</si>
  <si>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</si>
  <si>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</si>
  <si>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</si>
  <si>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</si>
  <si>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</si>
  <si>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</si>
  <si>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</si>
  <si>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</si>
  <si>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</si>
  <si>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</si>
  <si>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</si>
  <si>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</si>
  <si>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</si>
  <si>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</si>
  <si>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</si>
  <si>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</si>
  <si>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</si>
  <si>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</si>
  <si>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</si>
  <si>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</si>
  <si>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</si>
  <si>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</si>
  <si>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</si>
  <si>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</si>
  <si>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</si>
  <si>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</si>
  <si>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</si>
  <si>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</si>
  <si>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</si>
  <si>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</si>
  <si>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</si>
  <si>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</si>
  <si>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</si>
  <si>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</si>
  <si>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</si>
  <si>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</si>
  <si>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</si>
  <si>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</si>
  <si>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</si>
  <si>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</si>
  <si>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</si>
  <si>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</si>
  <si>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</si>
  <si>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</si>
  <si>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</si>
  <si>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</si>
  <si>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</si>
  <si>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</si>
  <si>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</si>
  <si>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</si>
  <si>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</si>
  <si>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</si>
  <si>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</si>
  <si>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</si>
  <si>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</si>
  <si>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</si>
  <si>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</si>
  <si>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</si>
  <si>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</si>
  <si>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</si>
  <si>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</si>
  <si>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</si>
  <si>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</si>
  <si>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</si>
  <si>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</si>
  <si>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</si>
  <si>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</si>
  <si>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</si>
  <si>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</si>
  <si>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</si>
  <si>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</si>
  <si>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</si>
  <si>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</si>
  <si>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</si>
  <si>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</si>
  <si>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</si>
  <si>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</si>
  <si>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</si>
  <si>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</si>
  <si>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</si>
  <si>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</si>
  <si>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</si>
  <si>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</si>
  <si>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</si>
  <si>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</si>
  <si>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</si>
  <si>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</si>
  <si>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</si>
  <si>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</si>
  <si>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</si>
  <si>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</si>
  <si>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</si>
  <si>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</si>
  <si>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</si>
  <si>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</si>
  <si>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</si>
  <si>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</si>
  <si>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</si>
  <si>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</si>
  <si>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</si>
  <si>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</si>
  <si>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</si>
  <si>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</si>
  <si>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</si>
  <si>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</si>
  <si>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</si>
  <si>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</si>
  <si>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</si>
  <si>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</si>
  <si>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</si>
  <si>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</si>
  <si>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</si>
  <si>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</si>
  <si>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</si>
  <si>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</si>
  <si>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</si>
  <si>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</si>
  <si>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</si>
  <si>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</si>
  <si>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</si>
  <si>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</si>
  <si>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</si>
  <si>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</si>
  <si>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</si>
  <si>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</si>
  <si>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</si>
  <si>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</si>
  <si>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</si>
  <si>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</si>
  <si>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</si>
  <si>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</si>
  <si>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</si>
  <si>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</si>
  <si>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</si>
  <si>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</si>
  <si>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</si>
  <si>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</si>
  <si>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</si>
  <si>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</si>
  <si>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</si>
  <si>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</si>
  <si>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</si>
  <si>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</si>
  <si>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</si>
  <si>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</si>
  <si>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</si>
  <si>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</si>
  <si>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</si>
  <si>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</si>
  <si>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</si>
  <si>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</si>
  <si>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</si>
  <si>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</si>
  <si>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</si>
  <si>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</si>
  <si>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</si>
  <si>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</si>
  <si>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</si>
  <si>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</si>
  <si>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</si>
  <si>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</si>
  <si>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</si>
  <si>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</si>
  <si>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</si>
  <si>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</si>
  <si>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</si>
  <si>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</si>
  <si>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</si>
  <si>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</si>
  <si>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</si>
  <si>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</si>
  <si>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</si>
  <si>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</si>
  <si>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</si>
  <si>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</si>
  <si>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</si>
  <si>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</si>
  <si>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</si>
  <si>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</si>
  <si>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</si>
  <si>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</si>
  <si>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</si>
  <si>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</si>
  <si>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</si>
  <si>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</si>
  <si>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</si>
  <si>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</si>
  <si>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</si>
  <si>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</si>
  <si>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</si>
  <si>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</si>
  <si>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</si>
  <si>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</si>
  <si>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</si>
  <si>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</si>
  <si>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</si>
  <si>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</si>
  <si>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</si>
  <si>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</si>
  <si>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</si>
  <si>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</si>
  <si>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</si>
  <si>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</si>
  <si>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</si>
  <si>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</si>
  <si>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</si>
  <si>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</si>
  <si>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</si>
  <si>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</si>
  <si>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</si>
  <si>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</si>
  <si>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</si>
  <si>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</si>
  <si>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</si>
  <si>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</si>
  <si>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</si>
  <si>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</si>
  <si>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</si>
  <si>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</si>
  <si>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</si>
  <si>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</si>
  <si>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</si>
  <si>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</si>
  <si>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</si>
  <si>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</si>
  <si>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</si>
  <si>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</si>
  <si>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</si>
  <si>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</si>
  <si>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</si>
  <si>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</si>
  <si>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</si>
  <si>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</si>
  <si>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</si>
  <si>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</si>
  <si>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</si>
  <si>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</si>
  <si>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</si>
  <si>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</si>
  <si>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</si>
  <si>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</si>
  <si>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</si>
  <si>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</si>
  <si>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</si>
  <si>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</si>
  <si>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</si>
  <si>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</si>
  <si>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</si>
  <si>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</si>
  <si>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</si>
  <si>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</si>
  <si>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</si>
  <si>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</si>
  <si>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</si>
  <si>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</si>
  <si>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</si>
  <si>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</si>
  <si>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</si>
  <si>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</si>
  <si>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</si>
  <si>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</si>
  <si>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</si>
  <si>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</si>
  <si>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</si>
  <si>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</si>
  <si>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</si>
  <si>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</si>
  <si>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</si>
  <si>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</si>
  <si>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</si>
  <si>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</si>
  <si>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</si>
  <si>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</si>
  <si>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</si>
  <si>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</si>
  <si>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</si>
  <si>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</si>
  <si>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</si>
  <si>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</si>
  <si>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</si>
  <si>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</si>
  <si>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</si>
  <si>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</si>
  <si>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</si>
  <si>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</si>
  <si>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</si>
  <si>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</si>
  <si>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</si>
  <si>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</si>
  <si>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</si>
  <si>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</si>
  <si>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</si>
  <si>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</si>
  <si>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</si>
  <si>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</si>
  <si>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</si>
  <si>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</si>
  <si>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</si>
  <si>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</si>
  <si>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</si>
  <si>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</si>
  <si>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</si>
  <si>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</si>
  <si>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</si>
  <si>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</si>
  <si>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</si>
  <si>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</si>
  <si>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</si>
  <si>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</si>
  <si>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</si>
  <si>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</si>
  <si>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</si>
  <si>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</si>
  <si>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</si>
  <si>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</si>
  <si>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</si>
  <si>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</si>
  <si>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</si>
  <si>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</si>
  <si>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</si>
  <si>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</si>
  <si>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</si>
  <si>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</si>
  <si>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</si>
  <si>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</si>
  <si>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</si>
  <si>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</si>
  <si>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</si>
  <si>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</si>
  <si>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</si>
  <si>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</si>
  <si>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</si>
  <si>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</si>
  <si>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</si>
  <si>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</si>
  <si>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</si>
  <si>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</si>
  <si>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</si>
  <si>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</si>
  <si>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</si>
  <si>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</si>
  <si>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</si>
  <si>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</si>
  <si>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</si>
  <si>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</si>
  <si>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</si>
  <si>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</si>
  <si>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</si>
  <si>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</si>
  <si>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</si>
  <si>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</si>
  <si>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</si>
  <si>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</si>
  <si>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</si>
  <si>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</si>
  <si>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</si>
  <si>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</si>
  <si>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</si>
  <si>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</si>
  <si>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</si>
  <si>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</si>
  <si>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</si>
  <si>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</si>
  <si>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</si>
  <si>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</si>
  <si>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</si>
  <si>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</si>
  <si>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</si>
  <si>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</si>
  <si>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</si>
  <si>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</si>
  <si>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</si>
  <si>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</si>
  <si>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</si>
  <si>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</si>
  <si>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</si>
  <si>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</si>
  <si>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</si>
  <si>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</si>
  <si>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</si>
  <si>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</si>
  <si>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</si>
  <si>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</si>
  <si>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</si>
  <si>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</si>
  <si>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</si>
  <si>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</si>
  <si>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</si>
  <si>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</si>
  <si>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</si>
  <si>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</si>
  <si>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</si>
  <si>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</si>
  <si>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</si>
  <si>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</si>
  <si>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</si>
  <si>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</si>
  <si>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</si>
  <si>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</si>
  <si>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</si>
  <si>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</si>
  <si>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</si>
  <si>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</si>
  <si>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</si>
  <si>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</si>
  <si>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</si>
  <si>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</si>
  <si>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</si>
  <si>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</si>
  <si>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</si>
  <si>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</si>
  <si>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</si>
  <si>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</si>
  <si>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</si>
  <si>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</si>
  <si>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</si>
  <si>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</si>
  <si>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</si>
  <si>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</si>
  <si>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</si>
  <si>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</si>
  <si>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</si>
  <si>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</si>
  <si>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</si>
  <si>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</si>
  <si>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</si>
  <si>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</si>
  <si>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</si>
  <si>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</si>
  <si>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</si>
  <si>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</si>
  <si>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</si>
  <si>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</si>
  <si>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</si>
  <si>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</si>
  <si>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</si>
  <si>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</si>
  <si>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</si>
  <si>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</si>
  <si>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</si>
  <si>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</si>
  <si>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</si>
  <si>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</si>
  <si>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</si>
  <si>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</si>
  <si>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</si>
  <si>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</si>
  <si>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</si>
  <si>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</si>
  <si>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</si>
  <si>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</si>
  <si>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</si>
  <si>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</si>
  <si>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</si>
  <si>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</si>
  <si>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</si>
  <si>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</si>
  <si>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</si>
  <si>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</si>
  <si>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</si>
  <si>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</si>
  <si>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</si>
  <si>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</si>
  <si>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</si>
  <si>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</si>
  <si>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</si>
  <si>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</si>
  <si>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</si>
  <si>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</si>
  <si>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</si>
  <si>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</si>
  <si>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</si>
  <si>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</si>
  <si>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</si>
  <si>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</si>
  <si>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</si>
  <si>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</si>
  <si>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</si>
  <si>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</si>
  <si>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</si>
  <si>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</si>
  <si>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</si>
  <si>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</si>
  <si>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</si>
  <si>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</si>
  <si>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</si>
  <si>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</si>
  <si>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</si>
  <si>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</si>
  <si>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</si>
  <si>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</si>
  <si>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</si>
  <si>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</si>
  <si>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</si>
  <si>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</si>
  <si>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</si>
  <si>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</si>
  <si>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</si>
  <si>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</si>
  <si>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</si>
  <si>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</si>
  <si>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</si>
  <si>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</si>
  <si>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</si>
  <si>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</si>
  <si>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</si>
  <si>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</si>
  <si>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</si>
  <si>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</si>
  <si>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</si>
  <si>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</si>
  <si>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</si>
  <si>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</si>
  <si>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</si>
  <si>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</si>
  <si>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</si>
  <si>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</si>
  <si>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</si>
  <si>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</si>
  <si>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</si>
  <si>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</si>
  <si>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</si>
  <si>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</si>
  <si>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</si>
  <si>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</si>
  <si>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</si>
  <si>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</si>
  <si>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</si>
  <si>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</si>
  <si>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</si>
  <si>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</si>
  <si>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</si>
  <si>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</si>
  <si>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</si>
  <si>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</si>
  <si>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</si>
  <si>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</si>
  <si>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</si>
  <si>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</si>
  <si>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</si>
  <si>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</si>
  <si>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</si>
  <si>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</si>
  <si>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</si>
  <si>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</si>
  <si>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</si>
  <si>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</si>
  <si>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</si>
  <si>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</si>
  <si>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</si>
  <si>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</si>
  <si>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</si>
  <si>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</si>
  <si>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</si>
  <si>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</si>
  <si>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</si>
  <si>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</si>
  <si>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</si>
  <si>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</si>
  <si>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</si>
  <si>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</si>
  <si>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</si>
  <si>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</si>
  <si>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</si>
  <si>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</si>
  <si>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</si>
  <si>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</si>
  <si>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</si>
  <si>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</si>
  <si>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</si>
  <si>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</si>
  <si>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</si>
  <si>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</si>
  <si>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</si>
  <si>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</si>
  <si>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</si>
  <si>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</si>
  <si>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</si>
  <si>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</si>
  <si>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</si>
  <si>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</si>
  <si>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</si>
  <si>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</si>
  <si>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</si>
  <si>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</si>
  <si>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</si>
  <si>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</si>
  <si>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</si>
  <si>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</si>
  <si>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</si>
  <si>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</si>
  <si>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</si>
  <si>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</si>
  <si>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</si>
  <si>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</si>
  <si>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</si>
  <si>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</si>
  <si>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</si>
  <si>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</si>
  <si>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</si>
  <si>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</si>
  <si>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</si>
  <si>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</si>
  <si>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</si>
  <si>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</si>
  <si>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</si>
  <si>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</si>
  <si>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</si>
  <si>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</si>
  <si>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</si>
  <si>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</si>
  <si>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</si>
  <si>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</si>
  <si>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</si>
  <si>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</si>
  <si>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</si>
  <si>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</si>
  <si>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</si>
  <si>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</si>
  <si>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</si>
  <si>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</si>
  <si>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</si>
  <si>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</si>
  <si>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</si>
  <si>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</si>
  <si>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</si>
  <si>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</si>
  <si>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</si>
  <si>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</si>
  <si>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</si>
  <si>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</si>
  <si>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</si>
  <si>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</si>
  <si>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</si>
  <si>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</si>
  <si>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</si>
  <si>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</si>
  <si>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</si>
  <si>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</si>
  <si>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</si>
  <si>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</si>
  <si>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</si>
  <si>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</si>
  <si>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</si>
  <si>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</si>
  <si>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</si>
  <si>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</si>
  <si>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</si>
  <si>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</si>
  <si>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</si>
  <si>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</si>
  <si>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</si>
  <si>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</si>
  <si>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</si>
  <si>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</si>
  <si>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</si>
  <si>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</si>
  <si>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</si>
  <si>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</si>
  <si>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</si>
  <si>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</si>
  <si>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</si>
  <si>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</si>
  <si>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</si>
  <si>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</si>
  <si>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</si>
  <si>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</si>
  <si>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</si>
  <si>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</si>
  <si>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</si>
  <si>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</si>
  <si>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</si>
  <si>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</si>
  <si>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</si>
  <si>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</si>
  <si>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</si>
  <si>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</si>
  <si>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</si>
  <si>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</si>
  <si>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</si>
  <si>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</si>
  <si>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</si>
  <si>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</si>
  <si>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</si>
  <si>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</si>
  <si>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</si>
  <si>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</si>
  <si>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</si>
  <si>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</si>
  <si>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</si>
  <si>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</si>
  <si>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</si>
  <si>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</si>
  <si>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</si>
  <si>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</si>
  <si>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</si>
  <si>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</si>
  <si>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</si>
  <si>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</si>
  <si>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</si>
  <si>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</si>
  <si>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</si>
  <si>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</si>
  <si>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</si>
  <si>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</si>
  <si>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</si>
  <si>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</si>
  <si>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</si>
  <si>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</si>
  <si>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</si>
  <si>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</si>
  <si>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</si>
  <si>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</si>
  <si>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</si>
  <si>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</si>
  <si>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</si>
  <si>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</si>
  <si>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</si>
  <si>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</si>
  <si>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</si>
  <si>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</si>
  <si>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</si>
  <si>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</si>
  <si>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</si>
  <si>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</si>
  <si>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</si>
  <si>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</si>
  <si>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</si>
  <si>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</si>
  <si>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</si>
  <si>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</si>
  <si>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</si>
  <si>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</si>
  <si>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</si>
  <si>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</si>
  <si>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</si>
  <si>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</si>
  <si>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</si>
  <si>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</si>
  <si>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</si>
  <si>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</si>
  <si>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</si>
  <si>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</si>
  <si>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</si>
  <si>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</si>
  <si>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</si>
  <si>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</si>
  <si>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</si>
  <si>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</si>
  <si>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</si>
  <si>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</si>
  <si>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</si>
  <si>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</si>
  <si>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</si>
  <si>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</si>
  <si>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</si>
  <si>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</si>
  <si>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</si>
  <si>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</si>
  <si>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</si>
  <si>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</si>
  <si>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</si>
  <si>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</si>
  <si>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</si>
  <si>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</si>
  <si>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</si>
  <si>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</si>
  <si>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</si>
  <si>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</si>
  <si>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</si>
  <si>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</si>
  <si>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</si>
  <si>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</si>
  <si>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</si>
  <si>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</si>
  <si>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</si>
  <si>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</si>
  <si>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</si>
  <si>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</si>
  <si>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</si>
  <si>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</si>
  <si>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</si>
  <si>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</si>
  <si>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</si>
  <si>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</si>
  <si>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</si>
  <si>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</si>
  <si>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</si>
  <si>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</si>
  <si>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</si>
  <si>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</si>
  <si>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</si>
  <si>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</si>
  <si>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</si>
  <si>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</si>
  <si>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</si>
  <si>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</si>
  <si>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</si>
  <si>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</si>
  <si>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</si>
  <si>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</si>
  <si>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</si>
  <si>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</si>
  <si>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</si>
  <si>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</si>
  <si>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</si>
  <si>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</si>
  <si>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</si>
  <si>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</si>
  <si>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</si>
  <si>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</si>
  <si>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</si>
  <si>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</si>
  <si>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</si>
  <si>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</si>
  <si>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</si>
  <si>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</si>
  <si>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</si>
  <si>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</si>
  <si>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</si>
  <si>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</si>
  <si>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</si>
  <si>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</si>
  <si>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</si>
  <si>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</si>
  <si>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</si>
  <si>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</si>
  <si>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</si>
  <si>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</si>
  <si>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</si>
  <si>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</si>
  <si>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</si>
  <si>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</si>
  <si>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</si>
  <si>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</si>
  <si>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</si>
  <si>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</si>
  <si>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</si>
  <si>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</si>
  <si>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</si>
  <si>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</si>
  <si>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</si>
  <si>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</si>
  <si>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</si>
  <si>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</si>
  <si>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</si>
  <si>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</si>
  <si>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</si>
  <si>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</si>
  <si>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</si>
  <si>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</si>
  <si>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</si>
  <si>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</si>
  <si>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</si>
  <si>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</si>
  <si>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</si>
  <si>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</si>
  <si>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</si>
  <si>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</si>
  <si>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</si>
  <si>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</si>
  <si>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</si>
  <si>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</si>
  <si>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</si>
  <si>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</si>
  <si>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</si>
  <si>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</si>
  <si>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</si>
  <si>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</si>
  <si>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</si>
  <si>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</si>
  <si>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</si>
  <si>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</si>
  <si>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</si>
  <si>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</si>
  <si>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</si>
  <si>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</si>
  <si>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</si>
  <si>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</si>
  <si>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</si>
  <si>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</si>
  <si>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</si>
  <si>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</si>
  <si>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</si>
  <si>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</si>
  <si>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</si>
  <si>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</si>
  <si>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</si>
  <si>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</si>
  <si>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</si>
  <si>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</si>
  <si>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</si>
  <si>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</si>
  <si>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</si>
  <si>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</si>
  <si>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</si>
  <si>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</si>
  <si>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</si>
  <si>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</si>
  <si>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</si>
  <si>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</si>
  <si>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</si>
  <si>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</si>
  <si>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</si>
  <si>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</si>
  <si>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</si>
  <si>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</si>
  <si>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</si>
  <si>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</si>
  <si>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</si>
  <si>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</si>
  <si>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</si>
  <si>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</si>
  <si>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</si>
  <si>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</si>
  <si>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</si>
  <si>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</si>
  <si>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</si>
  <si>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</si>
  <si>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</si>
  <si>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</si>
  <si>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</si>
  <si>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</si>
  <si>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</si>
  <si>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</si>
  <si>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</si>
  <si>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</si>
  <si>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</si>
  <si>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</si>
  <si>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</si>
  <si>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</si>
  <si>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</si>
  <si>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</si>
  <si>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</si>
  <si>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</si>
  <si>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</si>
  <si>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</si>
  <si>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</si>
  <si>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</si>
  <si>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</si>
  <si>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</si>
  <si>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</si>
  <si>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</si>
  <si>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</si>
  <si>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</si>
  <si>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</si>
  <si>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</si>
  <si>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</si>
  <si>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</si>
  <si>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</si>
  <si>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</si>
  <si>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</si>
  <si>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</si>
  <si>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</si>
  <si>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</si>
  <si>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</si>
  <si>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</si>
  <si>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</si>
  <si>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</si>
  <si>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</si>
  <si>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</si>
  <si>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</si>
  <si>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</si>
  <si>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</si>
  <si>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</si>
  <si>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</si>
  <si>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</si>
  <si>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</si>
  <si>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</si>
  <si>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</si>
  <si>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</si>
  <si>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</si>
  <si>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</si>
  <si>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</si>
  <si>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</si>
  <si>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</si>
  <si>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</si>
  <si>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</si>
  <si>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</si>
  <si>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</si>
  <si>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</si>
  <si>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</si>
  <si>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</si>
  <si>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</si>
  <si>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</si>
  <si>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</si>
  <si>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</si>
  <si>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</si>
  <si>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</si>
  <si>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</si>
  <si>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</si>
  <si>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</si>
  <si>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</si>
  <si>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</si>
  <si>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</si>
  <si>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</si>
  <si>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</si>
  <si>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</si>
  <si>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</si>
  <si>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</si>
  <si>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</si>
  <si>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</si>
  <si>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</si>
  <si>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</si>
  <si>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</si>
  <si>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</si>
  <si>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</si>
  <si>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</si>
  <si>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</si>
  <si>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</si>
  <si>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</si>
  <si>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</si>
  <si>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</si>
  <si>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</si>
  <si>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</si>
  <si>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</si>
  <si>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</si>
  <si>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</si>
  <si>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</si>
  <si>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</si>
  <si>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</si>
  <si>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</si>
  <si>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</si>
  <si>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</si>
  <si>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</si>
  <si>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</si>
  <si>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</si>
  <si>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</si>
  <si>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</si>
  <si>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</si>
  <si>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</si>
  <si>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</si>
  <si>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</si>
  <si>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</si>
  <si>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</si>
  <si>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</si>
  <si>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</si>
  <si>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</si>
  <si>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</si>
  <si>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</si>
  <si>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</si>
  <si>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</si>
  <si>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</si>
  <si>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</si>
  <si>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</si>
  <si>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</si>
  <si>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</si>
  <si>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</si>
  <si>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</si>
  <si>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</si>
  <si>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</si>
  <si>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</si>
  <si>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</si>
  <si>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</si>
  <si>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</si>
  <si>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</si>
  <si>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</si>
  <si>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</si>
  <si>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</si>
  <si>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</si>
  <si>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</si>
  <si>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</si>
  <si>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</si>
  <si>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</si>
  <si>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</si>
  <si>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</si>
  <si>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</si>
  <si>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</si>
  <si>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</si>
  <si>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</si>
  <si>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</si>
  <si>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</si>
  <si>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</si>
  <si>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</si>
  <si>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</si>
  <si>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</si>
  <si>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</si>
  <si>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</si>
  <si>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</si>
  <si>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</si>
  <si>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</si>
  <si>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</si>
  <si>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</si>
  <si>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</si>
  <si>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</si>
  <si>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</si>
  <si>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</si>
  <si>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</si>
  <si>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</si>
  <si>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</si>
  <si>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</si>
  <si>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</si>
  <si>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</si>
  <si>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</si>
  <si>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</si>
  <si>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</si>
  <si>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</si>
  <si>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</si>
  <si>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</si>
  <si>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</si>
  <si>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</si>
  <si>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</si>
  <si>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</si>
  <si>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</si>
  <si>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</si>
  <si>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</si>
  <si>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</si>
  <si>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</si>
  <si>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</si>
  <si>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</si>
  <si>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</si>
  <si>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</si>
  <si>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</si>
  <si>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</si>
  <si>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</si>
  <si>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</si>
  <si>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</si>
  <si>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</si>
  <si>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</si>
  <si>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</si>
  <si>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</si>
  <si>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</si>
  <si>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</si>
  <si>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</si>
  <si>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</si>
  <si>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</si>
  <si>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</si>
  <si>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</si>
  <si>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</si>
  <si>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</si>
  <si>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</si>
  <si>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</si>
  <si>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</si>
  <si>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</si>
  <si>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</si>
  <si>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</si>
  <si>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</si>
  <si>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</si>
  <si>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</si>
  <si>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</si>
  <si>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</si>
  <si>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</si>
  <si>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</si>
  <si>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</si>
  <si>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</si>
  <si>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</si>
  <si>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</si>
  <si>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</si>
  <si>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</si>
  <si>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</si>
  <si>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</si>
  <si>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</si>
  <si>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</si>
  <si>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</si>
  <si>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</si>
  <si>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</si>
  <si>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</si>
  <si>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</si>
  <si>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</si>
  <si>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</si>
  <si>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</si>
  <si>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</si>
  <si>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</si>
  <si>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</si>
  <si>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</si>
  <si>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</si>
  <si>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</si>
  <si>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</si>
  <si>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</si>
  <si>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</si>
  <si>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</si>
  <si>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</si>
  <si>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</si>
  <si>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</si>
  <si>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</si>
  <si>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</si>
  <si>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</si>
  <si>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</si>
  <si>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</si>
  <si>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</si>
  <si>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</si>
  <si>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</si>
  <si>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</si>
  <si>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</si>
  <si>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</si>
  <si>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</si>
  <si>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</si>
  <si>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</si>
  <si>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</si>
  <si>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</si>
  <si>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</si>
  <si>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</si>
  <si>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</si>
  <si>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</si>
  <si>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</si>
  <si>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</si>
  <si>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</si>
  <si>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</si>
  <si>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</si>
  <si>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</si>
  <si>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</si>
  <si>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</si>
  <si>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</si>
  <si>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</si>
  <si>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</si>
  <si>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</si>
  <si>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</si>
  <si>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</si>
  <si>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</si>
  <si>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</si>
  <si>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</si>
  <si>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</si>
  <si>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</si>
  <si>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</si>
  <si>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</si>
  <si>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</si>
  <si>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</si>
  <si>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</si>
  <si>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</si>
  <si>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</si>
  <si>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</si>
  <si>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</si>
  <si>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</si>
  <si>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</si>
  <si>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</si>
  <si>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</si>
  <si>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</si>
  <si>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</si>
  <si>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</si>
  <si>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</si>
  <si>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</si>
  <si>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</si>
  <si>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</si>
  <si>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</si>
  <si>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</si>
  <si>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</si>
  <si>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</si>
  <si>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</si>
  <si>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</si>
  <si>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</si>
  <si>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</si>
  <si>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</si>
  <si>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</si>
  <si>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</si>
  <si>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</si>
  <si>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</si>
  <si>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</si>
  <si>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</si>
  <si>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</si>
  <si>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</si>
  <si>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</si>
  <si>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</si>
  <si>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</si>
  <si>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</si>
  <si>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</si>
  <si>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</si>
  <si>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</si>
  <si>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</si>
  <si>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</si>
  <si>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</si>
  <si>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</si>
  <si>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</si>
  <si>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</si>
  <si>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</si>
  <si>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</si>
  <si>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</si>
  <si>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</si>
  <si>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</si>
  <si>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</si>
  <si>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</si>
  <si>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</si>
  <si>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</si>
  <si>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</si>
  <si>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</si>
  <si>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</si>
  <si>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</si>
  <si>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</si>
  <si>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</si>
  <si>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</si>
  <si>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</si>
  <si>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</si>
  <si>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</si>
  <si>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</si>
  <si>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</si>
  <si>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</si>
  <si>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</si>
  <si>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</si>
  <si>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</si>
  <si>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</si>
  <si>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</si>
  <si>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</si>
  <si>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</si>
  <si>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</si>
  <si>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</si>
  <si>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</si>
  <si>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</si>
  <si>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</si>
  <si>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</si>
  <si>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</si>
  <si>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</si>
  <si>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</si>
  <si>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</si>
  <si>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</si>
  <si>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</si>
  <si>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</si>
  <si>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</si>
  <si>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</si>
  <si>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</si>
  <si>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</si>
  <si>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</si>
  <si>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</si>
  <si>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</si>
  <si>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</si>
  <si>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</si>
  <si>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</si>
  <si>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</si>
  <si>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</si>
  <si>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</si>
  <si>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</si>
  <si>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</si>
  <si>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</si>
  <si>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</si>
  <si>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</si>
  <si>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</si>
  <si>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</si>
  <si>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</si>
  <si>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</si>
  <si>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</si>
  <si>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</si>
  <si>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</si>
  <si>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</si>
  <si>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</si>
  <si>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</si>
  <si>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</si>
  <si>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</si>
  <si>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</si>
  <si>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</si>
  <si>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</si>
  <si>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</si>
  <si>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</si>
  <si>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</si>
  <si>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</si>
  <si>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</si>
  <si>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</si>
  <si>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</si>
  <si>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</si>
  <si>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</si>
  <si>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</si>
  <si>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</si>
  <si>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</si>
  <si>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</si>
  <si>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</si>
  <si>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</si>
  <si>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</si>
  <si>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</si>
  <si>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</si>
  <si>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</si>
  <si>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</si>
  <si>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</si>
  <si>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</si>
  <si>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</si>
  <si>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</si>
  <si>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</si>
  <si>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</si>
  <si>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</si>
  <si>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</si>
  <si>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</si>
  <si>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</si>
  <si>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</si>
  <si>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</si>
  <si>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</si>
  <si>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</si>
  <si>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</si>
  <si>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</si>
  <si>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</si>
  <si>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</si>
  <si>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</si>
  <si>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</si>
  <si>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</si>
  <si>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</si>
  <si>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</si>
  <si>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</si>
  <si>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</si>
  <si>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</si>
  <si>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</si>
  <si>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</si>
  <si>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</si>
  <si>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</si>
  <si>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</si>
  <si>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</si>
  <si>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</si>
  <si>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</si>
  <si>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</si>
  <si>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</si>
  <si>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</si>
  <si>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</si>
  <si>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</si>
  <si>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</si>
  <si>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</si>
  <si>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</si>
  <si>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</si>
  <si>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</si>
  <si>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</si>
  <si>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</si>
  <si>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</si>
  <si>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</si>
  <si>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</si>
  <si>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</si>
  <si>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</si>
  <si>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</si>
  <si>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</si>
  <si>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</si>
  <si>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</si>
  <si>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</si>
  <si>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</si>
  <si>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</si>
  <si>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</si>
  <si>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</si>
  <si>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</si>
  <si>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</si>
  <si>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</si>
  <si>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</si>
  <si>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</si>
  <si>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</si>
  <si>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</si>
  <si>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</si>
  <si>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</si>
  <si>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</si>
  <si>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</si>
  <si>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</si>
  <si>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</si>
  <si>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</si>
  <si>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</si>
  <si>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</si>
  <si>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</si>
  <si>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</si>
  <si>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</si>
  <si>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</si>
  <si>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</si>
  <si>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</si>
  <si>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</si>
  <si>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</si>
  <si>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</si>
  <si>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</si>
  <si>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</si>
  <si>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</si>
  <si>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</si>
  <si>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</si>
  <si>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</si>
  <si>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</si>
  <si>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</si>
  <si>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</si>
  <si>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</si>
  <si>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</si>
  <si>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</si>
  <si>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</si>
  <si>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</si>
  <si>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</si>
  <si>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</si>
  <si>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</si>
  <si>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</si>
  <si>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</si>
  <si>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</si>
  <si>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</si>
  <si>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</si>
  <si>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</si>
  <si>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</si>
  <si>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</si>
  <si>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</si>
  <si>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</si>
  <si>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</si>
  <si>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</si>
  <si>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</si>
  <si>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</si>
  <si>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</si>
  <si>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</si>
  <si>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</si>
  <si>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</si>
  <si>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</si>
  <si>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</si>
  <si>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</si>
  <si>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</si>
  <si>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</si>
  <si>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</si>
  <si>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</si>
  <si>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</si>
  <si>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</si>
  <si>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</si>
  <si>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</si>
  <si>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</si>
  <si>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</si>
  <si>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</si>
  <si>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</si>
  <si>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</si>
  <si>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</si>
  <si>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</si>
  <si>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</si>
  <si>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</si>
  <si>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</si>
  <si>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</si>
  <si>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</si>
  <si>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</si>
  <si>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</si>
  <si>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</si>
  <si>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</si>
  <si>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</si>
  <si>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</si>
  <si>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</si>
  <si>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</si>
  <si>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</si>
  <si>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</si>
  <si>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</si>
  <si>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</si>
  <si>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</si>
  <si>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</si>
  <si>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</si>
  <si>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</si>
  <si>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</si>
  <si>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</si>
  <si>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</si>
  <si>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</si>
  <si>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</si>
  <si>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</si>
  <si>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</si>
  <si>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</si>
  <si>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</si>
  <si>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</si>
  <si>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</si>
  <si>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</si>
  <si>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</si>
  <si>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</si>
  <si>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</si>
  <si>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</si>
  <si>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</si>
  <si>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</si>
  <si>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</si>
  <si>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</si>
  <si>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</si>
  <si>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</si>
  <si>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</si>
  <si>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</si>
  <si>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</si>
  <si>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</si>
  <si>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</si>
  <si>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</si>
  <si>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</si>
  <si>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</si>
  <si>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</si>
  <si>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</si>
  <si>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</si>
  <si>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</si>
  <si>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</si>
  <si>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</si>
  <si>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</si>
  <si>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</si>
  <si>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</si>
  <si>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</si>
  <si>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</si>
  <si>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</si>
  <si>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</si>
  <si>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</si>
  <si>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</si>
  <si>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</si>
  <si>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</si>
  <si>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</si>
  <si>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</si>
  <si>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</si>
  <si>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</si>
  <si>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</si>
  <si>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</si>
  <si>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</si>
  <si>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</si>
  <si>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</si>
  <si>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</si>
  <si>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</si>
  <si>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</si>
  <si>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</si>
  <si>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</si>
  <si>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</si>
  <si>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</si>
  <si>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</si>
  <si>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</si>
  <si>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</si>
  <si>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</si>
  <si>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</si>
  <si>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</si>
  <si>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</si>
  <si>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</si>
  <si>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</si>
  <si>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</si>
  <si>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</si>
  <si>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</si>
  <si>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</si>
  <si>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</si>
  <si>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</si>
  <si>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</si>
  <si>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</si>
  <si>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</si>
  <si>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</si>
  <si>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</si>
  <si>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</si>
  <si>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</si>
  <si>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</si>
  <si>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</si>
  <si>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</si>
  <si>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</si>
  <si>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</si>
  <si>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</si>
  <si>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</si>
  <si>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</si>
  <si>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</si>
  <si>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</si>
  <si>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</si>
  <si>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</si>
  <si>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</si>
  <si>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</si>
  <si>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</si>
  <si>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</si>
  <si>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</si>
  <si>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</si>
  <si>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</si>
  <si>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</si>
  <si>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</si>
  <si>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</si>
  <si>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</si>
  <si>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</si>
  <si>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</si>
  <si>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</si>
  <si>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</si>
  <si>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</si>
  <si>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</si>
  <si>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</si>
  <si>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</si>
  <si>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</si>
  <si>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</si>
  <si>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</si>
  <si>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</si>
  <si>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</si>
  <si>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</si>
  <si>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</si>
  <si>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</si>
  <si>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</si>
  <si>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</si>
  <si>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</si>
  <si>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</si>
  <si>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</si>
  <si>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</si>
  <si>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</si>
  <si>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</si>
  <si>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</si>
  <si>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</si>
  <si>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</si>
  <si>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</si>
  <si>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</si>
  <si>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</si>
  <si>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</si>
  <si>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</si>
  <si>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</si>
  <si>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</si>
  <si>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</si>
  <si>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</si>
  <si>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</si>
  <si>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</si>
  <si>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</si>
  <si>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</si>
  <si>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</si>
  <si>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</si>
  <si>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</si>
  <si>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</si>
  <si>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</si>
  <si>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</si>
  <si>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</si>
  <si>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</si>
  <si>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</si>
  <si>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</si>
  <si>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</si>
  <si>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</si>
  <si>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</si>
  <si>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</si>
  <si>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</si>
  <si>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</si>
  <si>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</si>
  <si>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</si>
  <si>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</si>
  <si>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</si>
  <si>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</si>
  <si>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</si>
  <si>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</si>
  <si>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</si>
  <si>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</si>
  <si>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</si>
  <si>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</si>
  <si>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</si>
  <si>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</si>
  <si>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</si>
  <si>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</si>
  <si>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</si>
  <si>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</si>
  <si>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</si>
  <si>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</si>
  <si>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</si>
  <si>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</si>
  <si>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</si>
  <si>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</si>
  <si>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</si>
  <si>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</si>
  <si>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</si>
  <si>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</si>
  <si>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</si>
  <si>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</si>
  <si>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</si>
  <si>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</si>
  <si>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</si>
  <si>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</si>
  <si>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</si>
  <si>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</si>
  <si>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</si>
  <si>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</si>
  <si>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</si>
  <si>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</si>
  <si>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</si>
  <si>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</si>
  <si>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</si>
  <si>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</si>
  <si>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</si>
  <si>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</si>
  <si>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</si>
  <si>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</si>
  <si>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</si>
  <si>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</si>
  <si>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</si>
  <si>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</si>
  <si>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</si>
  <si>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</si>
  <si>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</si>
  <si>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</si>
  <si>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</si>
  <si>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</si>
  <si>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</si>
  <si>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</si>
  <si>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</si>
  <si>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</si>
  <si>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</si>
  <si>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</si>
  <si>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</si>
  <si>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</si>
  <si>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</si>
  <si>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</si>
  <si>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</si>
  <si>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</si>
  <si>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</si>
  <si>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</si>
  <si>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</si>
  <si>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</si>
  <si>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</si>
  <si>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</si>
  <si>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</si>
  <si>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</si>
  <si>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</si>
  <si>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</si>
  <si>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</si>
  <si>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</si>
  <si>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</si>
  <si>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</si>
  <si>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</si>
  <si>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</si>
  <si>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</si>
  <si>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</si>
  <si>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</si>
  <si>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</si>
  <si>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</si>
  <si>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</si>
  <si>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</si>
  <si>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</si>
  <si>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</si>
  <si>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</si>
  <si>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</si>
  <si>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</si>
  <si>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</si>
  <si>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</si>
  <si>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</si>
  <si>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</si>
  <si>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</si>
  <si>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</si>
  <si>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</si>
  <si>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</si>
  <si>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</si>
  <si>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</si>
  <si>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</si>
  <si>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</si>
  <si>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</si>
  <si>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</si>
  <si>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</si>
  <si>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</si>
  <si>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</si>
  <si>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</si>
  <si>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</si>
  <si>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</si>
  <si>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</si>
  <si>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</si>
  <si>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</si>
  <si>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</si>
  <si>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</si>
  <si>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</si>
  <si>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</si>
  <si>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</si>
  <si>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</si>
  <si>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</si>
  <si>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</si>
  <si>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</si>
  <si>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</si>
  <si>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</si>
  <si>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</si>
  <si>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</si>
  <si>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</si>
  <si>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</si>
  <si>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</si>
  <si>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</si>
  <si>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</si>
  <si>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</si>
  <si>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</si>
  <si>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</si>
  <si>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</si>
  <si>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</si>
  <si>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</si>
  <si>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</si>
  <si>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</si>
  <si>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</si>
  <si>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</si>
  <si>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</si>
  <si>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</si>
  <si>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</si>
  <si>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</si>
  <si>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</si>
  <si>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</si>
  <si>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</si>
  <si>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</si>
  <si>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</si>
  <si>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</si>
  <si>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</si>
  <si>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</si>
  <si>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</si>
  <si>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</si>
  <si>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</si>
  <si>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</si>
  <si>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</si>
  <si>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</si>
  <si>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</si>
  <si>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</si>
  <si>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</si>
  <si>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</si>
  <si>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</si>
  <si>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</si>
  <si>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</si>
  <si>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</si>
  <si>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</si>
  <si>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</si>
  <si>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</si>
  <si>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</si>
  <si>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</si>
  <si>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</si>
  <si>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</si>
  <si>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</si>
  <si>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</si>
  <si>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</si>
  <si>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</si>
  <si>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</si>
  <si>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</si>
  <si>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</si>
  <si>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</si>
  <si>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</si>
  <si>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</si>
  <si>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</si>
  <si>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</si>
  <si>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</si>
  <si>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</si>
  <si>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</si>
  <si>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</si>
  <si>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</si>
  <si>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</si>
  <si>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</si>
  <si>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</si>
  <si>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</si>
  <si>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</si>
  <si>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</si>
  <si>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</si>
  <si>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</si>
  <si>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</si>
  <si>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</si>
  <si>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</si>
  <si>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</si>
  <si>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</si>
  <si>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</si>
  <si>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</si>
  <si>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</si>
  <si>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</si>
  <si>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</si>
  <si>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</si>
  <si>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</si>
  <si>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</si>
  <si>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</si>
  <si>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</si>
  <si>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</si>
  <si>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</si>
  <si>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</si>
  <si>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</si>
  <si>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</si>
  <si>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</si>
  <si>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</si>
  <si>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</si>
  <si>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</si>
  <si>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</si>
  <si>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</si>
  <si>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</si>
  <si>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</si>
  <si>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</si>
  <si>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</si>
  <si>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</si>
  <si>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</si>
  <si>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</si>
  <si>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</si>
  <si>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</si>
  <si>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</si>
  <si>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</si>
  <si>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</si>
  <si>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</si>
  <si>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</si>
  <si>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</si>
  <si>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</si>
  <si>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</si>
  <si>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</si>
  <si>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</si>
  <si>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</si>
  <si>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</si>
  <si>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</si>
  <si>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</si>
  <si>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</si>
  <si>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</si>
  <si>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</si>
  <si>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</si>
  <si>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</si>
  <si>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</si>
  <si>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</si>
  <si>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</si>
  <si>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</si>
  <si>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</si>
  <si>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</si>
  <si>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</si>
  <si>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</si>
  <si>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</si>
  <si>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</si>
  <si>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</si>
  <si>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</si>
  <si>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</si>
  <si>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</si>
  <si>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</si>
  <si>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</si>
  <si>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</si>
  <si>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</si>
  <si>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</si>
  <si>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</si>
  <si>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</si>
  <si>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</si>
  <si>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</si>
  <si>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</si>
  <si>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</si>
  <si>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</si>
  <si>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</si>
  <si>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</si>
  <si>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</si>
  <si>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</si>
  <si>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</si>
  <si>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</si>
  <si>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</si>
  <si>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</si>
  <si>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</si>
  <si>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</si>
  <si>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</si>
  <si>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</si>
  <si>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</si>
  <si>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</si>
  <si>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</si>
  <si>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</si>
  <si>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</si>
  <si>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</si>
  <si>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</si>
  <si>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</si>
  <si>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</si>
  <si>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</si>
  <si>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</si>
  <si>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</si>
  <si>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</si>
  <si>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</si>
  <si>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</si>
  <si>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</si>
  <si>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</si>
  <si>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</si>
  <si>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</si>
  <si>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</si>
  <si>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</si>
  <si>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</si>
  <si>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</si>
  <si>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</si>
  <si>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</si>
  <si>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</si>
  <si>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</si>
  <si>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</si>
  <si>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</si>
  <si>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</si>
  <si>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</si>
  <si>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</si>
  <si>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</si>
  <si>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</si>
  <si>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</si>
  <si>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</si>
  <si>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</si>
  <si>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</si>
  <si>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</si>
  <si>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</si>
  <si>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</si>
  <si>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</si>
  <si>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</si>
  <si>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</si>
  <si>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</si>
  <si>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</si>
  <si>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</si>
  <si>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</si>
  <si>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</si>
  <si>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</si>
  <si>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</si>
  <si>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</si>
  <si>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</si>
  <si>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</si>
  <si>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</si>
  <si>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</si>
  <si>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</si>
  <si>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</si>
  <si>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</si>
  <si>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</si>
  <si>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</si>
  <si>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</si>
  <si>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</si>
  <si>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</si>
  <si>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</si>
  <si>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</si>
  <si>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</si>
  <si>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</si>
  <si>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</si>
  <si>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</si>
  <si>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</si>
  <si>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</si>
  <si>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</si>
  <si>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</si>
  <si>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</si>
  <si>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</si>
  <si>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</si>
  <si>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</si>
  <si>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</si>
  <si>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</si>
  <si>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</si>
  <si>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</si>
  <si>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</si>
  <si>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</si>
  <si>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</si>
  <si>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</si>
  <si>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</si>
  <si>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</si>
  <si>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</si>
  <si>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</si>
  <si>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</si>
  <si>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</si>
  <si>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</si>
  <si>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</si>
  <si>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</si>
  <si>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</si>
  <si>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</si>
  <si>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</si>
  <si>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</si>
  <si>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</si>
  <si>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</si>
  <si>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</si>
  <si>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</si>
  <si>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</si>
  <si>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</si>
  <si>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</si>
  <si>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</si>
  <si>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</si>
  <si>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</si>
  <si>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</si>
  <si>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</si>
  <si>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</si>
  <si>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</si>
  <si>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</si>
  <si>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</si>
  <si>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</si>
  <si>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</si>
  <si>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</si>
  <si>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</si>
  <si>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</si>
  <si>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</si>
  <si>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</si>
  <si>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</si>
  <si>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</si>
  <si>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</si>
  <si>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</si>
  <si>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</si>
  <si>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</si>
  <si>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</si>
  <si>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</si>
  <si>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</si>
  <si>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</si>
  <si>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</si>
  <si>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</si>
  <si>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</si>
  <si>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</si>
  <si>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</si>
  <si>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</si>
  <si>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</si>
  <si>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</si>
  <si>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</si>
  <si>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</si>
  <si>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</si>
  <si>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</si>
  <si>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</si>
  <si>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</si>
  <si>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</si>
  <si>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</si>
  <si>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</si>
  <si>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</si>
  <si>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</si>
  <si>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</si>
  <si>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</si>
  <si>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</si>
  <si>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</si>
  <si>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</si>
  <si>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</si>
  <si>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</si>
  <si>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</si>
  <si>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</si>
  <si>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</si>
  <si>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</si>
  <si>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</si>
  <si>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</si>
  <si>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</si>
  <si>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</si>
  <si>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</si>
  <si>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</si>
  <si>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</si>
  <si>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</si>
  <si>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</si>
  <si>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</si>
  <si>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</si>
  <si>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</si>
  <si>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</si>
  <si>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</si>
  <si>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</si>
  <si>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</si>
  <si>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</si>
  <si>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</si>
  <si>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</si>
  <si>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</si>
  <si>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</si>
  <si>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</si>
  <si>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</si>
  <si>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</si>
  <si>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</si>
  <si>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</si>
  <si>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</si>
  <si>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</si>
  <si>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</si>
  <si>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</si>
  <si>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</si>
  <si>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</si>
  <si>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</si>
  <si>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</si>
  <si>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</si>
  <si>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</si>
  <si>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</si>
  <si>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</si>
  <si>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</si>
  <si>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</si>
  <si>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</si>
  <si>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</si>
  <si>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</si>
  <si>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</si>
  <si>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</si>
  <si>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</si>
  <si>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</si>
  <si>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</si>
  <si>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</si>
  <si>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</si>
  <si>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</si>
  <si>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</si>
  <si>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</si>
  <si>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</si>
  <si>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</si>
  <si>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</si>
  <si>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</si>
  <si>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</si>
  <si>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</si>
  <si>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</si>
  <si>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</si>
  <si>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</si>
  <si>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</si>
  <si>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</si>
  <si>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</si>
  <si>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</si>
  <si>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</si>
  <si>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</si>
  <si>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</si>
  <si>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</si>
  <si>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</si>
  <si>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</si>
  <si>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</si>
  <si>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</si>
  <si>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</si>
  <si>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</si>
  <si>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</si>
  <si>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</si>
  <si>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</si>
  <si>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</si>
  <si>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</si>
  <si>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</si>
  <si>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</si>
  <si>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</si>
  <si>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</si>
  <si>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</si>
  <si>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</si>
  <si>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</si>
  <si>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</si>
  <si>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</si>
  <si>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</si>
  <si>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</si>
  <si>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</si>
  <si>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</si>
  <si>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</si>
  <si>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</si>
  <si>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</si>
  <si>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</si>
  <si>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</si>
  <si>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</si>
  <si>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</si>
  <si>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</si>
  <si>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</si>
  <si>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</si>
  <si>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</si>
  <si>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</si>
  <si>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</si>
  <si>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</si>
  <si>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</si>
  <si>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</si>
  <si>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</si>
  <si>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</si>
  <si>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</si>
  <si>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</si>
  <si>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</si>
  <si>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</si>
  <si>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</si>
  <si>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</si>
  <si>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</si>
  <si>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</si>
  <si>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</si>
  <si>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</si>
  <si>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</si>
  <si>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</si>
  <si>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</si>
  <si>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</si>
  <si>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</si>
  <si>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</si>
  <si>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</si>
  <si>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</si>
  <si>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</si>
  <si>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</si>
  <si>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</si>
  <si>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</si>
  <si>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</si>
  <si>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</si>
  <si>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</si>
  <si>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</si>
  <si>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</si>
  <si>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</si>
  <si>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</si>
  <si>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</si>
  <si>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</si>
  <si>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</si>
  <si>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</si>
  <si>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</si>
  <si>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</si>
  <si>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</si>
  <si>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</si>
  <si>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</si>
  <si>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</si>
  <si>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</si>
  <si>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</si>
  <si>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</si>
  <si>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</si>
  <si>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</si>
  <si>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</si>
  <si>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</si>
  <si>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</si>
  <si>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</si>
  <si>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</si>
  <si>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</si>
  <si>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</si>
  <si>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</si>
  <si>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</si>
  <si>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</si>
  <si>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</si>
  <si>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</si>
  <si>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</si>
  <si>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</si>
  <si>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</si>
  <si>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</si>
  <si>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</si>
  <si>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</si>
  <si>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</si>
  <si>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</si>
  <si>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</si>
  <si>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</si>
  <si>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</si>
  <si>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</si>
  <si>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</si>
  <si>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</si>
  <si>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</si>
  <si>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</si>
  <si>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</si>
  <si>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</si>
  <si>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</si>
  <si>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</si>
  <si>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</si>
  <si>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</si>
  <si>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</si>
  <si>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</si>
  <si>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</si>
  <si>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</si>
  <si>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</si>
  <si>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</si>
  <si>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</si>
  <si>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</si>
  <si>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</si>
  <si>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</si>
  <si>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</si>
  <si>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</si>
  <si>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</si>
  <si>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</si>
  <si>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</si>
  <si>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</si>
  <si>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</si>
  <si>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</si>
  <si>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</si>
  <si>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</si>
  <si>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</si>
  <si>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</si>
  <si>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</si>
  <si>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</si>
  <si>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</si>
  <si>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</si>
  <si>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</si>
  <si>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</si>
  <si>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</si>
  <si>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</si>
  <si>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</si>
  <si>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</si>
  <si>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</si>
  <si>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</si>
  <si>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</si>
  <si>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</si>
  <si>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</si>
  <si>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</si>
  <si>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</si>
  <si>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</si>
  <si>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</si>
  <si>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</si>
  <si>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</si>
  <si>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</si>
  <si>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</si>
  <si>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</si>
  <si>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</si>
  <si>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</si>
  <si>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</si>
  <si>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</si>
  <si>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</si>
  <si>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</si>
  <si>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</si>
  <si>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</si>
  <si>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</si>
  <si>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</si>
  <si>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</si>
  <si>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</si>
  <si>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</si>
  <si>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</si>
  <si>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</si>
  <si>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</si>
  <si>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</si>
  <si>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</si>
  <si>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</si>
  <si>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</si>
  <si>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</si>
  <si>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</si>
  <si>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</si>
  <si>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</si>
  <si>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</si>
  <si>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</si>
  <si>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</si>
  <si>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</si>
  <si>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</si>
  <si>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</si>
  <si>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</si>
  <si>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</si>
  <si>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</si>
  <si>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</si>
  <si>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</si>
  <si>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</si>
  <si>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</si>
  <si>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</si>
  <si>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</si>
  <si>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</si>
  <si>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</si>
  <si>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</si>
  <si>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</si>
  <si>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</si>
  <si>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</si>
  <si>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</si>
  <si>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</si>
  <si>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</si>
  <si>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</si>
  <si>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</si>
  <si>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</si>
  <si>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</si>
  <si>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</si>
  <si>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</si>
  <si>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</si>
  <si>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</si>
  <si>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</si>
  <si>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</si>
  <si>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</si>
  <si>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</si>
  <si>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</si>
  <si>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</si>
  <si>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</si>
  <si>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</si>
  <si>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</si>
  <si>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</si>
  <si>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</si>
  <si>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</si>
  <si>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</si>
  <si>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</si>
  <si>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</si>
  <si>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</si>
  <si>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</si>
  <si>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</si>
  <si>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</si>
  <si>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</si>
  <si>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</si>
  <si>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</si>
  <si>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</si>
  <si>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</si>
  <si>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</si>
  <si>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</si>
  <si>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</si>
  <si>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</si>
  <si>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</si>
  <si>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</si>
  <si>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</si>
  <si>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</si>
  <si>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</si>
  <si>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</si>
  <si>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</si>
  <si>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</si>
  <si>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</si>
  <si>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</si>
  <si>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</si>
  <si>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</si>
  <si>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</si>
  <si>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</si>
  <si>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</si>
  <si>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</si>
  <si>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</si>
  <si>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</si>
  <si>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</si>
  <si>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</si>
  <si>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</si>
  <si>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</si>
  <si>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</si>
  <si>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</si>
  <si>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</si>
  <si>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</si>
  <si>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</si>
  <si>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</si>
  <si>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</si>
  <si>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</si>
  <si>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</si>
  <si>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</si>
  <si>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</si>
  <si>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</si>
  <si>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</si>
  <si>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</si>
  <si>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</si>
  <si>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</si>
  <si>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</si>
  <si>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</si>
  <si>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</si>
  <si>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</si>
  <si>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</si>
  <si>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</si>
  <si>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</si>
  <si>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</si>
  <si>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</si>
  <si>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</si>
  <si>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</si>
  <si>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</si>
  <si>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</si>
  <si>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</si>
  <si>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</si>
  <si>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</si>
  <si>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</si>
  <si>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</si>
  <si>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</si>
  <si>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</si>
  <si>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</si>
  <si>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</si>
  <si>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</si>
  <si>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</si>
  <si>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</si>
  <si>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</si>
  <si>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</si>
  <si>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</si>
  <si>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</si>
  <si>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</si>
  <si>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</si>
  <si>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</si>
  <si>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</si>
  <si>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</si>
  <si>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</si>
  <si>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</si>
  <si>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</si>
  <si>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</si>
  <si>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</si>
  <si>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</si>
  <si>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</si>
  <si>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</si>
  <si>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</si>
  <si>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</si>
  <si>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</si>
  <si>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</si>
  <si>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</si>
  <si>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</si>
  <si>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</si>
  <si>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</si>
  <si>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</si>
  <si>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</si>
  <si>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</si>
  <si>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</si>
  <si>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</si>
  <si>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</si>
  <si>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</si>
  <si>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</si>
  <si>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</si>
  <si>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</si>
  <si>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</si>
  <si>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</si>
  <si>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</si>
  <si>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</si>
  <si>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</si>
  <si>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</si>
  <si>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</si>
  <si>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</si>
  <si>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</si>
  <si>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</si>
  <si>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</si>
  <si>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</si>
  <si>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</si>
  <si>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</si>
  <si>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</si>
  <si>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</si>
  <si>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</si>
  <si>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</si>
  <si>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</si>
  <si>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</si>
  <si>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</si>
  <si>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</si>
  <si>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</si>
  <si>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</si>
  <si>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</si>
  <si>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</si>
  <si>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</si>
  <si>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</si>
  <si>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</si>
  <si>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</si>
  <si>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</si>
  <si>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</si>
  <si>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</si>
  <si>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</si>
  <si>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</si>
  <si>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</si>
  <si>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</si>
  <si>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</si>
  <si>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</si>
  <si>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</si>
  <si>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</si>
  <si>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</si>
  <si>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</si>
  <si>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</si>
  <si>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</si>
  <si>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</si>
  <si>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</si>
  <si>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</si>
  <si>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</si>
  <si>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</si>
  <si>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</si>
  <si>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</si>
  <si>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</si>
  <si>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</si>
  <si>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</si>
  <si>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</si>
  <si>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</si>
  <si>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</si>
  <si>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</si>
  <si>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</si>
  <si>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</si>
  <si>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</si>
  <si>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</si>
  <si>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</si>
  <si>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</si>
  <si>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</si>
  <si>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</si>
  <si>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</si>
  <si>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</si>
  <si>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</si>
  <si>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</si>
  <si>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</si>
  <si>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</si>
  <si>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</si>
  <si>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</si>
  <si>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</si>
  <si>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</si>
  <si>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</si>
  <si>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</si>
  <si>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</si>
  <si>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</si>
  <si>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</si>
  <si>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</si>
  <si>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</si>
  <si>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</si>
  <si>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</si>
  <si>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</si>
  <si>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</si>
  <si>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</si>
  <si>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</si>
  <si>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</si>
  <si>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</si>
  <si>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</si>
  <si>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</si>
  <si>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</si>
  <si>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</si>
  <si>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</si>
  <si>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</si>
  <si>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</si>
  <si>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</si>
  <si>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</si>
  <si>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</si>
  <si>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</si>
  <si>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</si>
  <si>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</si>
  <si>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</si>
  <si>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</si>
  <si>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</si>
  <si>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</si>
  <si>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</si>
  <si>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</si>
  <si>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</si>
  <si>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</si>
  <si>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</si>
  <si>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</si>
  <si>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</si>
  <si>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</si>
  <si>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</si>
  <si>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</si>
  <si>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</si>
  <si>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</si>
  <si>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</si>
  <si>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</si>
  <si>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</si>
  <si>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</si>
  <si>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</si>
  <si>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</si>
  <si>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</si>
  <si>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</si>
  <si>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</si>
  <si>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</si>
  <si>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</si>
  <si>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</si>
  <si>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</si>
  <si>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</si>
  <si>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</si>
  <si>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</si>
  <si>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</si>
  <si>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</si>
  <si>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</si>
  <si>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</si>
  <si>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</si>
  <si>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</si>
  <si>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</si>
  <si>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</si>
  <si>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</si>
  <si>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</si>
  <si>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</si>
  <si>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</si>
  <si>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</si>
  <si>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</si>
  <si>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</si>
  <si>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</si>
  <si>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</si>
  <si>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</si>
  <si>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</si>
  <si>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</si>
  <si>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</si>
  <si>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</si>
  <si>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</si>
  <si>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</si>
  <si>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</si>
  <si>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</si>
  <si>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</si>
  <si>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</si>
  <si>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</si>
  <si>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</si>
  <si>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</si>
  <si>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</si>
  <si>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</si>
  <si>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</si>
  <si>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</si>
  <si>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</si>
  <si>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</si>
  <si>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</si>
  <si>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</si>
  <si>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</si>
  <si>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</si>
  <si>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</si>
  <si>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</si>
  <si>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</si>
  <si>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</si>
  <si>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</si>
  <si>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</si>
  <si>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</si>
  <si>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</si>
  <si>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</si>
  <si>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</si>
  <si>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</si>
  <si>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</si>
  <si>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</si>
  <si>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</si>
  <si>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</si>
  <si>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</si>
  <si>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</si>
  <si>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</si>
  <si>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</si>
  <si>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</si>
  <si>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</si>
  <si>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</si>
  <si>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</si>
  <si>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</si>
  <si>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</si>
  <si>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</si>
  <si>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</si>
  <si>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</si>
  <si>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</si>
  <si>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</si>
  <si>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</si>
  <si>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</si>
  <si>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</si>
  <si>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</si>
  <si>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</si>
  <si>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</si>
  <si>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</si>
  <si>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</si>
  <si>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</si>
  <si>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</si>
  <si>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</si>
  <si>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</si>
  <si>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</si>
  <si>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</si>
  <si>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</si>
  <si>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</si>
  <si>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</si>
  <si>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</si>
  <si>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</si>
  <si>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</si>
  <si>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</si>
  <si>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</si>
  <si>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</si>
  <si>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</si>
  <si>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</si>
  <si>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</si>
  <si>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</si>
  <si>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</si>
  <si>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</si>
  <si>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</si>
  <si>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</si>
  <si>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</si>
  <si>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</si>
  <si>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</si>
  <si>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</si>
  <si>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</si>
  <si>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</si>
  <si>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</si>
  <si>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</si>
  <si>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</si>
  <si>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</si>
  <si>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</si>
  <si>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</si>
  <si>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</si>
  <si>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</si>
  <si>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</si>
  <si>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</si>
  <si>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</si>
  <si>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</si>
  <si>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</si>
  <si>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</si>
  <si>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</si>
  <si>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</si>
  <si>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</si>
  <si>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</si>
  <si>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</si>
  <si>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</si>
  <si>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</si>
  <si>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</si>
  <si>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</si>
  <si>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</si>
  <si>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</si>
  <si>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</si>
  <si>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</si>
  <si>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</si>
  <si>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</si>
  <si>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</si>
  <si>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</si>
  <si>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</si>
  <si>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</si>
  <si>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</si>
  <si>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</si>
  <si>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</si>
  <si>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</si>
  <si>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</si>
  <si>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</si>
  <si>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</si>
  <si>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</si>
  <si>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</si>
  <si>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</si>
  <si>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</si>
  <si>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</si>
  <si>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</si>
  <si>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</si>
  <si>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</si>
  <si>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</si>
  <si>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</si>
  <si>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</si>
  <si>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</si>
  <si>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</si>
  <si>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</si>
  <si>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</si>
  <si>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</si>
  <si>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</si>
  <si>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</si>
  <si>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</si>
  <si>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</si>
  <si>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</si>
  <si>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</si>
  <si>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</si>
  <si>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</si>
  <si>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</si>
  <si>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</si>
  <si>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</si>
  <si>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</si>
  <si>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</si>
  <si>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</si>
  <si>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</si>
  <si>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</si>
  <si>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</si>
  <si>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</si>
  <si>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</si>
  <si>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</si>
  <si>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</si>
  <si>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</si>
  <si>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</si>
  <si>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</si>
  <si>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</si>
  <si>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</si>
  <si>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</si>
  <si>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</si>
  <si>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</si>
  <si>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</si>
  <si>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</si>
  <si>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</si>
  <si>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</si>
  <si>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</si>
  <si>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</si>
  <si>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</si>
  <si>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</si>
  <si>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</si>
  <si>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</si>
  <si>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</si>
  <si>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</si>
  <si>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</si>
  <si>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</si>
  <si>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</si>
  <si>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</si>
  <si>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</si>
  <si>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</si>
  <si>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</si>
  <si>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</si>
  <si>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</si>
  <si>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</si>
  <si>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</si>
  <si>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</si>
  <si>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</si>
  <si>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</si>
  <si>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</si>
  <si>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</si>
  <si>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</si>
  <si>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</si>
  <si>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</si>
  <si>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</si>
  <si>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</si>
  <si>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</si>
  <si>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</si>
  <si>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</si>
  <si>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</si>
  <si>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</si>
  <si>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</si>
  <si>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</si>
  <si>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</si>
  <si>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</si>
  <si>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</si>
  <si>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</si>
  <si>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</si>
  <si>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</si>
  <si>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</si>
  <si>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</si>
  <si>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</si>
  <si>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</si>
  <si>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</si>
  <si>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</si>
  <si>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</si>
  <si>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</si>
  <si>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</si>
  <si>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</si>
  <si>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</si>
  <si>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</si>
  <si>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</si>
  <si>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</si>
  <si>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</si>
  <si>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</si>
  <si>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</si>
  <si>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</si>
  <si>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</si>
  <si>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</si>
  <si>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</si>
  <si>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</si>
  <si>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</si>
  <si>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</si>
  <si>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</si>
  <si>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</si>
  <si>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</si>
  <si>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</si>
  <si>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</si>
  <si>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</si>
  <si>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</si>
  <si>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</si>
  <si>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</si>
  <si>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</si>
  <si>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</si>
  <si>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</si>
  <si>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</si>
  <si>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</si>
  <si>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</si>
  <si>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</si>
  <si>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</si>
  <si>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</si>
  <si>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</si>
  <si>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</si>
  <si>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</si>
  <si>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</si>
  <si>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</si>
  <si>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</si>
  <si>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</si>
  <si>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</si>
  <si>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</si>
  <si>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</si>
  <si>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</si>
  <si>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</si>
  <si>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</si>
  <si>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</si>
  <si>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</si>
  <si>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</si>
  <si>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</si>
  <si>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</si>
  <si>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</si>
  <si>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</si>
  <si>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</si>
  <si>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</si>
  <si>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</si>
  <si>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</si>
  <si>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</si>
  <si>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</si>
  <si>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</si>
  <si>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</si>
  <si>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</si>
  <si>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</si>
  <si>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</si>
  <si>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</si>
  <si>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</si>
  <si>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</si>
  <si>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</si>
  <si>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</si>
  <si>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</si>
  <si>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</si>
  <si>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</si>
  <si>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</si>
  <si>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</si>
  <si>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</si>
  <si>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</si>
  <si>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</si>
  <si>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</si>
  <si>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</si>
  <si>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</si>
  <si>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</si>
  <si>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</si>
  <si>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</si>
  <si>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</si>
  <si>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</si>
  <si>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</si>
  <si>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</si>
  <si>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</si>
  <si>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</si>
  <si>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</si>
  <si>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</si>
  <si>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</si>
  <si>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</si>
  <si>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</si>
  <si>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</si>
  <si>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</si>
  <si>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</si>
  <si>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</si>
  <si>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</si>
  <si>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</si>
  <si>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</si>
  <si>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</si>
  <si>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</si>
  <si>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</si>
  <si>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</si>
  <si>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</si>
  <si>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</si>
  <si>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</si>
  <si>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</si>
  <si>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</si>
  <si>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</si>
  <si>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</si>
  <si>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</si>
  <si>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</si>
  <si>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</si>
  <si>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</si>
  <si>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</si>
  <si>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</si>
  <si>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</si>
  <si>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</si>
  <si>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</si>
  <si>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</si>
  <si>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</si>
  <si>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</si>
  <si>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</si>
  <si>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</si>
  <si>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</si>
  <si>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</si>
  <si>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</si>
  <si>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</si>
  <si>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</si>
  <si>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</si>
  <si>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</si>
  <si>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</si>
  <si>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</si>
  <si>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</si>
  <si>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</si>
  <si>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</si>
  <si>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</si>
  <si>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</si>
  <si>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</si>
  <si>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</si>
  <si>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</si>
  <si>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</si>
  <si>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</si>
  <si>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</si>
  <si>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</si>
  <si>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</si>
  <si>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</si>
  <si>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</si>
  <si>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</si>
  <si>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</si>
  <si>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</si>
  <si>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</si>
  <si>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</si>
  <si>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</si>
  <si>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</si>
  <si>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</si>
  <si>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</si>
  <si>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</si>
  <si>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</si>
  <si>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</si>
  <si>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</si>
  <si>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</si>
  <si>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</si>
  <si>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</si>
  <si>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</si>
  <si>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</si>
  <si>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</si>
  <si>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</si>
  <si>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</si>
  <si>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</si>
  <si>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</si>
  <si>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</si>
  <si>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</si>
  <si>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</si>
  <si>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</si>
  <si>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</si>
  <si>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</si>
  <si>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</si>
  <si>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</si>
  <si>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</si>
  <si>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</si>
  <si>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</si>
  <si>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</si>
  <si>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</si>
  <si>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</si>
  <si>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</si>
  <si>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</si>
  <si>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</si>
  <si>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</si>
  <si>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</si>
  <si>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</si>
  <si>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</si>
  <si>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</si>
  <si>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</si>
  <si>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</si>
  <si>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</si>
  <si>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</si>
  <si>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</si>
  <si>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</si>
  <si>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</si>
  <si>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</si>
  <si>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</si>
  <si>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</si>
  <si>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</si>
  <si>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</si>
  <si>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</si>
  <si>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</si>
  <si>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</si>
  <si>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</si>
  <si>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</si>
  <si>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</si>
  <si>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</si>
  <si>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</si>
  <si>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</si>
  <si>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</si>
  <si>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</si>
  <si>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</si>
  <si>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</si>
  <si>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</si>
  <si>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</si>
  <si>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</si>
  <si>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</si>
  <si>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</si>
  <si>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</si>
  <si>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</si>
  <si>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</si>
  <si>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</si>
  <si>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</si>
  <si>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</si>
  <si>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</si>
  <si>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</si>
  <si>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</si>
  <si>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</si>
  <si>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</si>
  <si>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</si>
  <si>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</si>
  <si>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</si>
  <si>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</si>
  <si>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</si>
  <si>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</si>
  <si>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</si>
  <si>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</si>
  <si>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</si>
  <si>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</si>
  <si>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</si>
  <si>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</si>
  <si>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</si>
  <si>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</si>
  <si>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</si>
  <si>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</si>
  <si>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</si>
  <si>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</si>
  <si>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</si>
  <si>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</si>
  <si>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</si>
  <si>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</si>
  <si>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</si>
  <si>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</si>
  <si>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</si>
  <si>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</si>
  <si>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</si>
  <si>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</si>
  <si>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</si>
  <si>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</si>
  <si>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</si>
  <si>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</si>
  <si>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</si>
  <si>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</si>
  <si>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</si>
  <si>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</si>
  <si>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</si>
  <si>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</si>
  <si>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</si>
  <si>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</si>
  <si>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</si>
  <si>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</si>
  <si>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</si>
  <si>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</si>
  <si>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</si>
  <si>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</si>
  <si>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</si>
  <si>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</si>
  <si>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</si>
  <si>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</si>
  <si>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</si>
  <si>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</si>
  <si>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</si>
  <si>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</si>
  <si>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</si>
  <si>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</si>
  <si>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</si>
  <si>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</si>
  <si>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</si>
  <si>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</si>
  <si>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</si>
  <si>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</si>
  <si>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</si>
  <si>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</si>
  <si>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</si>
  <si>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</si>
  <si>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</si>
  <si>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</si>
  <si>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</si>
  <si>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</si>
  <si>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</si>
  <si>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</si>
  <si>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</si>
  <si>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</si>
  <si>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</si>
  <si>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</si>
  <si>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</si>
  <si>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</si>
  <si>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</si>
  <si>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</si>
  <si>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</si>
  <si>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</si>
  <si>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</si>
  <si>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</si>
  <si>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</si>
  <si>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</si>
  <si>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</si>
  <si>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</si>
  <si>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</si>
  <si>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</si>
  <si>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</si>
  <si>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</si>
  <si>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</si>
  <si>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</si>
  <si>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</si>
  <si>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</si>
  <si>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</si>
  <si>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</si>
  <si>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</si>
  <si>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</si>
  <si>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</si>
  <si>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</si>
  <si>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</si>
  <si>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</si>
  <si>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</si>
  <si>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</si>
  <si>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</si>
  <si>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</si>
  <si>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</si>
  <si>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</si>
  <si>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</si>
  <si>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</si>
  <si>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</si>
  <si>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</si>
  <si>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</si>
  <si>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</si>
  <si>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</si>
  <si>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</si>
  <si>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</si>
  <si>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</si>
  <si>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</si>
  <si>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</si>
  <si>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</si>
  <si>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</si>
  <si>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</si>
  <si>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</si>
  <si>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</si>
  <si>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</si>
  <si>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</si>
  <si>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</si>
  <si>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</si>
  <si>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</si>
  <si>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</si>
  <si>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</si>
  <si>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</si>
  <si>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</si>
  <si>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</si>
  <si>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</si>
  <si>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</si>
  <si>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</si>
  <si>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</si>
  <si>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</si>
  <si>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</si>
  <si>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</si>
  <si>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</si>
  <si>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</si>
  <si>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</si>
  <si>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</si>
  <si>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</si>
  <si>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</si>
  <si>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</si>
  <si>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</si>
  <si>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</si>
  <si>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</si>
  <si>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</si>
  <si>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</si>
  <si>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</si>
  <si>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</si>
  <si>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</si>
  <si>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</si>
  <si>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</si>
  <si>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</si>
  <si>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</si>
  <si>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</si>
  <si>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</si>
  <si>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</si>
  <si>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</si>
  <si>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</si>
  <si>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</si>
  <si>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</si>
  <si>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</si>
  <si>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</si>
  <si>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</si>
  <si>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</si>
  <si>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</si>
  <si>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</si>
  <si>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</si>
  <si>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</si>
  <si>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</si>
  <si>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</si>
  <si>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</si>
  <si>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</si>
  <si>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</si>
  <si>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</si>
  <si>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</si>
  <si>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</si>
  <si>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</si>
  <si>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</si>
  <si>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</si>
  <si>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</si>
  <si>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</si>
  <si>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</si>
  <si>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</si>
  <si>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</si>
  <si>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</si>
  <si>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</si>
  <si>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</si>
  <si>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</si>
  <si>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</si>
  <si>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</si>
  <si>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</si>
  <si>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</si>
  <si>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</si>
  <si>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</si>
  <si>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</si>
  <si>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</si>
  <si>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</si>
  <si>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</si>
  <si>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</si>
  <si>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</si>
  <si>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</si>
  <si>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</si>
  <si>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</si>
  <si>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</si>
  <si>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</si>
  <si>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</si>
  <si>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</si>
  <si>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</si>
  <si>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</si>
  <si>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</si>
  <si>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</si>
  <si>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</si>
  <si>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</si>
  <si>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</si>
  <si>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</si>
  <si>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</si>
  <si>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</si>
  <si>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</si>
  <si>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</si>
  <si>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</si>
  <si>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</si>
  <si>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</si>
  <si>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</si>
  <si>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</si>
  <si>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</si>
  <si>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</si>
  <si>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</si>
  <si>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</si>
  <si>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</si>
  <si>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</si>
  <si>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</si>
  <si>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</si>
  <si>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</si>
  <si>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</si>
  <si>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</si>
  <si>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</si>
  <si>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</si>
  <si>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</si>
  <si>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</si>
  <si>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</si>
  <si>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</si>
  <si>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</si>
  <si>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</si>
  <si>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</si>
  <si>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</si>
  <si>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</si>
  <si>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</si>
  <si>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</si>
  <si>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</si>
  <si>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</si>
  <si>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</si>
  <si>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</si>
  <si>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</si>
  <si>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</si>
  <si>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</si>
  <si>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</si>
  <si>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</si>
  <si>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</si>
  <si>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</si>
  <si>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</si>
  <si>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</si>
  <si>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</si>
  <si>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</si>
  <si>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</si>
  <si>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</si>
  <si>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</si>
  <si>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</si>
  <si>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</si>
  <si>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</si>
  <si>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</si>
  <si>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</si>
  <si>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</si>
  <si>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</si>
  <si>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</si>
  <si>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</si>
  <si>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</si>
  <si>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</si>
  <si>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</si>
  <si>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</si>
  <si>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</si>
  <si>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</si>
  <si>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</si>
  <si>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</si>
  <si>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</si>
  <si>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</si>
  <si>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</si>
  <si>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</si>
  <si>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</si>
  <si>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</si>
  <si>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</si>
  <si>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</si>
  <si>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</si>
  <si>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</si>
  <si>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</si>
  <si>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</si>
  <si>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</si>
  <si>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</si>
  <si>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</si>
  <si>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</si>
  <si>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</si>
  <si>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</si>
  <si>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</si>
  <si>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</si>
  <si>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</si>
  <si>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</si>
  <si>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</si>
  <si>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</si>
  <si>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</si>
  <si>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</si>
  <si>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</si>
  <si>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</si>
  <si>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</si>
  <si>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</si>
  <si>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</si>
  <si>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</si>
  <si>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</si>
  <si>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</si>
  <si>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</si>
  <si>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</si>
  <si>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</si>
  <si>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</si>
  <si>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</si>
  <si>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</si>
  <si>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</si>
  <si>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</si>
  <si>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</si>
  <si>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</si>
  <si>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</si>
  <si>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</si>
  <si>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</si>
  <si>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</si>
  <si>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</si>
  <si>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</si>
  <si>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</si>
  <si>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</si>
  <si>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</si>
  <si>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</si>
  <si>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</si>
  <si>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</si>
  <si>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</si>
  <si>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</si>
  <si>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</si>
  <si>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</si>
  <si>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</si>
  <si>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</si>
  <si>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</si>
  <si>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</si>
  <si>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</si>
  <si>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</si>
  <si>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</si>
  <si>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</si>
  <si>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</si>
  <si>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</si>
  <si>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</si>
  <si>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</si>
  <si>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</si>
  <si>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</si>
  <si>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</si>
  <si>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</si>
  <si>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</si>
  <si>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</si>
  <si>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</si>
  <si>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</si>
  <si>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</si>
  <si>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</si>
  <si>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</si>
  <si>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</si>
  <si>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</si>
  <si>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</si>
  <si>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</si>
  <si>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</si>
  <si>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</si>
  <si>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</si>
  <si>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</si>
  <si>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</si>
  <si>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</si>
  <si>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</si>
  <si>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</si>
  <si>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</si>
  <si>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</si>
  <si>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</si>
  <si>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</si>
  <si>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</si>
  <si>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</si>
  <si>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</si>
  <si>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</si>
  <si>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</si>
  <si>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</si>
  <si>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</si>
  <si>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</si>
  <si>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</si>
  <si>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</si>
  <si>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</si>
  <si>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</si>
  <si>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</si>
  <si>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</si>
  <si>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</si>
  <si>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</si>
  <si>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</si>
  <si>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</si>
  <si>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</si>
  <si>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</si>
  <si>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</si>
  <si>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</si>
  <si>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</si>
  <si>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</si>
  <si>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</si>
  <si>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</si>
  <si>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</si>
  <si>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</si>
  <si>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</si>
  <si>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</si>
  <si>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</si>
  <si>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</si>
  <si>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</si>
  <si>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</si>
  <si>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</si>
  <si>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</si>
  <si>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</si>
  <si>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</si>
  <si>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</si>
  <si>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</si>
  <si>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</si>
  <si>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</si>
  <si>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</si>
  <si>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</si>
  <si>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</si>
  <si>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</si>
  <si>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</si>
  <si>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</si>
  <si>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</si>
  <si>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</si>
  <si>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</si>
  <si>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</si>
  <si>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</si>
  <si>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</si>
  <si>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</si>
  <si>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</si>
  <si>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</si>
  <si>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</si>
  <si>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</si>
  <si>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</si>
  <si>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</si>
  <si>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</si>
  <si>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</si>
  <si>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</si>
  <si>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</si>
  <si>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</si>
  <si>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</si>
  <si>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</si>
  <si>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</si>
  <si>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</si>
  <si>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</si>
  <si>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</si>
  <si>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</si>
  <si>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</si>
  <si>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</si>
  <si>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</si>
  <si>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</si>
  <si>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</si>
  <si>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</si>
  <si>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</si>
  <si>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</si>
  <si>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</si>
  <si>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</si>
  <si>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</si>
  <si>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</si>
  <si>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</si>
  <si>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</si>
  <si>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</si>
  <si>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</si>
  <si>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</si>
  <si>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</si>
  <si>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</si>
  <si>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</si>
  <si>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</si>
  <si>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</si>
  <si>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</si>
  <si>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</si>
  <si>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</si>
  <si>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</si>
  <si>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</si>
  <si>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</si>
  <si>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</si>
  <si>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</si>
  <si>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</si>
  <si>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</si>
  <si>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</si>
  <si>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</si>
  <si>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</si>
  <si>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</si>
  <si>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</si>
  <si>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</si>
  <si>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</si>
  <si>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</si>
  <si>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</si>
  <si>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</si>
  <si>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</si>
  <si>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</si>
  <si>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</si>
  <si>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</si>
  <si>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</si>
  <si>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</si>
  <si>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</si>
  <si>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</si>
  <si>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</si>
  <si>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</si>
  <si>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</si>
  <si>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</si>
  <si>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</si>
  <si>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</si>
  <si>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</si>
  <si>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</si>
  <si>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</si>
  <si>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</si>
  <si>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</si>
  <si>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</si>
  <si>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</si>
  <si>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</si>
  <si>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</si>
  <si>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</si>
  <si>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</si>
  <si>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</si>
  <si>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</si>
  <si>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</si>
  <si>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</si>
  <si>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</si>
  <si>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</si>
  <si>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</si>
  <si>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</si>
  <si>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</si>
  <si>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</si>
  <si>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</si>
  <si>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</si>
  <si>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</si>
  <si>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</si>
  <si>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</si>
  <si>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</si>
  <si>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</si>
  <si>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</si>
  <si>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</si>
  <si>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</si>
  <si>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</si>
  <si>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</si>
  <si>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</si>
  <si>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</si>
  <si>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</si>
  <si>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</si>
  <si>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</si>
  <si>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</si>
  <si>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</si>
  <si>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</si>
  <si>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</si>
  <si>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</si>
  <si>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</si>
  <si>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</si>
  <si>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</si>
  <si>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</si>
  <si>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</si>
  <si>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</si>
  <si>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</si>
  <si>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</si>
  <si>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</si>
  <si>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</si>
  <si>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</si>
  <si>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</si>
  <si>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</si>
  <si>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</si>
  <si>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</si>
  <si>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</si>
  <si>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</si>
  <si>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</si>
  <si>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</si>
  <si>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</si>
  <si>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</si>
  <si>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</si>
  <si>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</si>
  <si>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</si>
  <si>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</si>
  <si>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</si>
  <si>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</si>
  <si>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</si>
  <si>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</si>
  <si>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</si>
  <si>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</si>
  <si>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</si>
  <si>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</si>
  <si>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</si>
  <si>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</si>
  <si>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</si>
  <si>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</si>
  <si>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</si>
  <si>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</si>
  <si>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</si>
  <si>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</si>
  <si>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</si>
  <si>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</si>
  <si>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</si>
  <si>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</si>
  <si>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</si>
  <si>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</si>
  <si>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</si>
  <si>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</si>
  <si>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</si>
  <si>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</si>
  <si>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</si>
  <si>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</si>
  <si>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</si>
  <si>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</si>
  <si>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</si>
  <si>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</si>
  <si>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</si>
  <si>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</si>
  <si>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</si>
  <si>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</si>
  <si>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</si>
  <si>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</si>
  <si>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</si>
  <si>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</si>
  <si>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</si>
  <si>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</si>
  <si>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</si>
  <si>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</si>
  <si>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</si>
  <si>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</si>
  <si>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</si>
  <si>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</si>
  <si>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</si>
  <si>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</si>
  <si>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</si>
  <si>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</si>
  <si>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</si>
  <si>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</si>
  <si>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</si>
  <si>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</si>
  <si>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</si>
  <si>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</si>
  <si>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</si>
  <si>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</si>
  <si>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</si>
  <si>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</si>
  <si>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</si>
  <si>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</si>
  <si>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</si>
  <si>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</si>
  <si>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</si>
  <si>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</si>
  <si>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</si>
  <si>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</si>
  <si>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</si>
  <si>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</si>
  <si>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</si>
  <si>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</si>
  <si>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</si>
  <si>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</si>
  <si>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</si>
  <si>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</si>
  <si>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</si>
  <si>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</si>
  <si>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</si>
  <si>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</si>
  <si>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</si>
  <si>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</si>
  <si>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</si>
  <si>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</si>
  <si>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</si>
  <si>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</si>
  <si>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</si>
  <si>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</si>
  <si>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</si>
  <si>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</si>
  <si>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</si>
  <si>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</si>
  <si>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</si>
  <si>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</si>
  <si>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</si>
  <si>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</si>
  <si>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</si>
  <si>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</si>
  <si>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</si>
  <si>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</si>
  <si>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</si>
  <si>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</si>
  <si>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</si>
  <si>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</si>
  <si>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</si>
  <si>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</si>
  <si>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</si>
  <si>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</si>
  <si>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</si>
  <si>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</si>
  <si>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</si>
  <si>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</si>
  <si>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</si>
  <si>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</si>
  <si>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</si>
  <si>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</si>
  <si>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</si>
  <si>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</si>
  <si>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</si>
  <si>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</si>
  <si>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</si>
  <si>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</si>
  <si>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</si>
  <si>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</si>
  <si>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</si>
  <si>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</si>
  <si>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</si>
  <si>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</si>
  <si>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</si>
  <si>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</si>
  <si>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</si>
  <si>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</si>
  <si>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</si>
  <si>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</si>
  <si>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</si>
  <si>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</si>
  <si>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</si>
  <si>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</si>
  <si>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</si>
  <si>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</si>
  <si>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</si>
  <si>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</si>
  <si>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</si>
  <si>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</si>
  <si>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</si>
  <si>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</si>
  <si>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</si>
  <si>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</si>
  <si>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</si>
  <si>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</si>
  <si>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</si>
  <si>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</si>
  <si>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</si>
  <si>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</si>
  <si>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</si>
  <si>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</si>
  <si>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</si>
  <si>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</si>
  <si>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</si>
  <si>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</si>
  <si>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</si>
  <si>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</si>
  <si>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</si>
  <si>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</si>
  <si>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</si>
  <si>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</si>
  <si>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</si>
  <si>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</si>
  <si>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</si>
  <si>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</si>
  <si>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</si>
  <si>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</si>
  <si>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</si>
  <si>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</si>
  <si>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</si>
  <si>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</si>
  <si>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</si>
  <si>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</si>
  <si>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</si>
  <si>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</si>
  <si>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</si>
  <si>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</si>
  <si>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</si>
  <si>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</si>
  <si>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</si>
  <si>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</si>
  <si>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</si>
  <si>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</si>
  <si>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</si>
  <si>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</si>
  <si>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</si>
  <si>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</si>
  <si>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</si>
  <si>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</si>
  <si>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</si>
  <si>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</si>
  <si>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</si>
  <si>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</si>
  <si>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</si>
  <si>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</si>
  <si>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</si>
  <si>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</si>
  <si>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</si>
  <si>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</si>
  <si>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</si>
  <si>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</si>
  <si>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</si>
  <si>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</si>
  <si>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</si>
  <si>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</si>
  <si>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</si>
  <si>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</si>
  <si>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</si>
  <si>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</si>
  <si>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</si>
  <si>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</si>
  <si>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</si>
  <si>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</si>
  <si>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</si>
  <si>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</si>
  <si>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</si>
  <si>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</si>
  <si>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</si>
  <si>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</si>
  <si>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</si>
  <si>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</si>
  <si>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</si>
  <si>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</si>
  <si>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</si>
  <si>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</si>
  <si>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</si>
  <si>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</si>
  <si>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</si>
  <si>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</si>
  <si>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</si>
  <si>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</si>
  <si>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</si>
  <si>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</si>
  <si>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</si>
  <si>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</si>
  <si>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</si>
  <si>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</si>
  <si>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</si>
  <si>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</si>
  <si>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</si>
  <si>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</si>
  <si>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</si>
  <si>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</si>
  <si>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</si>
  <si>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</si>
  <si>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</si>
  <si>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</si>
  <si>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</si>
  <si>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</si>
  <si>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</si>
  <si>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</si>
  <si>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</si>
  <si>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</si>
  <si>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</si>
  <si>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</si>
  <si>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</si>
  <si>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</si>
  <si>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</si>
  <si>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</si>
  <si>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</si>
  <si>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</si>
  <si>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</si>
  <si>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</si>
  <si>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</si>
  <si>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</si>
  <si>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</si>
  <si>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</si>
  <si>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</si>
  <si>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</si>
  <si>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</si>
  <si>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</si>
  <si>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</si>
  <si>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</si>
  <si>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</si>
  <si>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</si>
  <si>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</si>
  <si>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</si>
  <si>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</si>
  <si>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</si>
  <si>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</si>
  <si>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</si>
  <si>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</si>
  <si>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</si>
  <si>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</si>
  <si>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</si>
  <si>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</si>
  <si>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</si>
  <si>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</si>
  <si>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</si>
  <si>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</si>
  <si>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</si>
  <si>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</si>
  <si>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</si>
  <si>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</si>
  <si>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</si>
  <si>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</si>
  <si>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</si>
  <si>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</si>
  <si>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</si>
  <si>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</si>
  <si>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</si>
  <si>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</si>
  <si>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</si>
  <si>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</si>
  <si>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</si>
  <si>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</si>
  <si>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</si>
  <si>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</si>
  <si>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</si>
  <si>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</si>
  <si>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</si>
  <si>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</si>
  <si>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</si>
  <si>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</si>
  <si>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</si>
  <si>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</si>
  <si>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</si>
  <si>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</si>
  <si>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</si>
  <si>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</si>
  <si>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</si>
  <si>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</si>
  <si>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</si>
  <si>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</si>
  <si>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</si>
  <si>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</si>
  <si>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</si>
  <si>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</si>
  <si>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</si>
  <si>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</si>
  <si>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</si>
  <si>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</si>
  <si>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</si>
  <si>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</si>
  <si>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</si>
  <si>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</si>
  <si>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</si>
  <si>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</si>
  <si>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</si>
  <si>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</si>
  <si>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</si>
  <si>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</si>
  <si>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</si>
  <si>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</si>
  <si>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</si>
  <si>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</si>
  <si>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</si>
  <si>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</si>
  <si>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</si>
  <si>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</si>
  <si>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</si>
  <si>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</si>
  <si>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</si>
  <si>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</si>
  <si>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</si>
  <si>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</si>
  <si>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</si>
  <si>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</si>
  <si>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</si>
  <si>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</si>
  <si>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</si>
  <si>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</si>
  <si>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</si>
  <si>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</si>
  <si>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</si>
  <si>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</si>
  <si>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</si>
  <si>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</si>
  <si>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</si>
  <si>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</si>
  <si>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</si>
  <si>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</si>
  <si>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</si>
  <si>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</si>
  <si>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</si>
  <si>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</si>
  <si>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</si>
  <si>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</si>
  <si>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</si>
  <si>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</si>
  <si>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</si>
  <si>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</si>
  <si>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</si>
  <si>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</si>
  <si>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</si>
  <si>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</si>
  <si>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</si>
  <si>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</si>
  <si>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</si>
  <si>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</si>
  <si>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</si>
  <si>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</si>
  <si>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</si>
  <si>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</si>
  <si>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</si>
  <si>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</si>
  <si>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</si>
  <si>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</si>
  <si>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</si>
  <si>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</si>
  <si>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</si>
  <si>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</si>
  <si>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</si>
  <si>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</si>
  <si>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</si>
  <si>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</si>
  <si>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</si>
  <si>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</si>
  <si>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</si>
  <si>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</si>
  <si>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</si>
  <si>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</si>
  <si>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</si>
  <si>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</si>
  <si>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</si>
  <si>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</si>
  <si>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</si>
  <si>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</si>
  <si>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</si>
  <si>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</si>
  <si>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</si>
  <si>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</si>
  <si>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</si>
  <si>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</si>
  <si>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</si>
  <si>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</si>
  <si>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</si>
  <si>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</si>
  <si>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</si>
  <si>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</si>
  <si>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</si>
  <si>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</si>
  <si>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</si>
  <si>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</si>
  <si>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</si>
  <si>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</si>
  <si>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</si>
  <si>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</si>
  <si>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</si>
  <si>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</si>
  <si>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</si>
  <si>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</si>
  <si>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</si>
  <si>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</si>
  <si>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</si>
  <si>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</si>
  <si>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</si>
  <si>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</si>
  <si>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</si>
  <si>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</si>
  <si>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</si>
  <si>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</si>
  <si>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</si>
  <si>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</si>
  <si>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</si>
  <si>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</si>
  <si>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</si>
  <si>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</si>
  <si>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</si>
  <si>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</si>
  <si>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</si>
  <si>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</si>
  <si>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</si>
  <si>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</si>
  <si>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</si>
  <si>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</si>
  <si>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</si>
  <si>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</si>
  <si>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</si>
  <si>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</si>
  <si>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</si>
  <si>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</si>
  <si>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</si>
  <si>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</si>
  <si>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</si>
  <si>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</si>
  <si>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</si>
  <si>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</si>
  <si>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</si>
  <si>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</si>
  <si>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</si>
  <si>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</si>
  <si>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</si>
  <si>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</si>
  <si>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</si>
  <si>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</si>
  <si>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</si>
  <si>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</si>
  <si>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</si>
  <si>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</si>
  <si>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</si>
  <si>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</si>
  <si>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</si>
  <si>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</si>
  <si>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</si>
  <si>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</si>
  <si>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</si>
  <si>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</si>
  <si>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</si>
  <si>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</si>
  <si>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</si>
  <si>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</si>
  <si>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</si>
  <si>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</si>
  <si>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</si>
  <si>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</si>
  <si>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</si>
  <si>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</si>
  <si>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</si>
  <si>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</si>
  <si>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</si>
  <si>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</si>
  <si>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</si>
  <si>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</si>
  <si>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</si>
  <si>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</si>
  <si>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</si>
  <si>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</si>
  <si>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</si>
  <si>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</si>
  <si>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</si>
  <si>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</si>
  <si>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</si>
  <si>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</si>
  <si>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</si>
  <si>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</si>
  <si>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</si>
  <si>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</si>
  <si>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</si>
  <si>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</si>
  <si>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</si>
  <si>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</si>
  <si>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</si>
  <si>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</si>
  <si>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</si>
  <si>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</si>
  <si>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</si>
  <si>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</si>
  <si>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</si>
  <si>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</si>
  <si>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</si>
  <si>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</si>
  <si>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</si>
  <si>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</si>
  <si>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</si>
  <si>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</si>
  <si>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</si>
  <si>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</si>
  <si>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</si>
  <si>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</si>
  <si>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</si>
  <si>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</si>
  <si>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</si>
  <si>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</si>
  <si>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</si>
  <si>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</si>
  <si>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</si>
  <si>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</si>
  <si>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</si>
  <si>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</si>
  <si>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</si>
  <si>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</si>
  <si>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</si>
  <si>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</si>
  <si>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</si>
  <si>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</si>
  <si>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</si>
  <si>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</si>
  <si>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</si>
  <si>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</si>
  <si>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</si>
  <si>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</si>
  <si>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</si>
  <si>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</si>
  <si>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</si>
  <si>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</si>
  <si>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</si>
  <si>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</si>
  <si>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</si>
  <si>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</si>
  <si>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</si>
  <si>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</si>
  <si>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</si>
  <si>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</si>
  <si>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</si>
  <si>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</si>
  <si>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</si>
  <si>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</si>
  <si>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</si>
  <si>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</si>
  <si>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</si>
  <si>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</si>
  <si>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</si>
  <si>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</si>
  <si>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</si>
  <si>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</si>
  <si>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</si>
  <si>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</si>
  <si>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</si>
  <si>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</si>
  <si>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</si>
  <si>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</si>
  <si>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</si>
  <si>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</si>
  <si>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</si>
  <si>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</si>
  <si>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</si>
  <si>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</si>
  <si>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</si>
  <si>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</si>
  <si>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</si>
  <si>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</si>
  <si>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</si>
  <si>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</si>
  <si>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</si>
  <si>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</si>
  <si>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</si>
  <si>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</si>
  <si>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</si>
  <si>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</si>
  <si>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</si>
  <si>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</si>
  <si>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</si>
  <si>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</si>
  <si>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</si>
  <si>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</si>
  <si>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</si>
  <si>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</si>
  <si>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</si>
  <si>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</si>
  <si>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</si>
  <si>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</si>
  <si>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</si>
  <si>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</si>
  <si>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</si>
  <si>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</si>
  <si>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</si>
  <si>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</si>
  <si>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</si>
  <si>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</si>
  <si>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</si>
  <si>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</si>
  <si>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</si>
  <si>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</si>
  <si>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</si>
  <si>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</si>
  <si>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</si>
  <si>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</si>
  <si>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</si>
  <si>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</si>
  <si>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</si>
  <si>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</si>
  <si>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</si>
  <si>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</si>
  <si>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</si>
  <si>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</si>
  <si>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</si>
  <si>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</si>
  <si>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</si>
  <si>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</si>
  <si>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</si>
  <si>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</si>
  <si>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</si>
  <si>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</si>
  <si>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</si>
  <si>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</si>
  <si>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</si>
  <si>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</si>
  <si>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</si>
  <si>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</si>
  <si>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</si>
  <si>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</si>
  <si>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</si>
  <si>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</si>
  <si>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</si>
  <si>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</si>
  <si>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</si>
  <si>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</si>
  <si>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</si>
  <si>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</si>
  <si>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</si>
  <si>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</si>
  <si>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</si>
  <si>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</si>
  <si>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</si>
  <si>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</si>
  <si>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</si>
  <si>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</si>
  <si>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</si>
  <si>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</si>
  <si>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</si>
  <si>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</si>
  <si>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</si>
  <si>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</si>
  <si>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</si>
  <si>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</si>
  <si>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</si>
  <si>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</si>
  <si>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</si>
  <si>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</si>
  <si>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</si>
  <si>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</si>
  <si>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</si>
  <si>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</si>
  <si>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</si>
  <si>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</si>
  <si>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</si>
  <si>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</si>
  <si>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</si>
  <si>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</si>
  <si>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</si>
  <si>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</si>
  <si>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</si>
  <si>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</si>
  <si>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</si>
  <si>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</si>
  <si>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</si>
  <si>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</si>
  <si>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</si>
  <si>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</si>
  <si>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</si>
  <si>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</si>
  <si>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</si>
  <si>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</si>
  <si>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</si>
  <si>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</si>
  <si>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</si>
  <si>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</si>
  <si>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</si>
  <si>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</si>
  <si>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</si>
  <si>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</si>
  <si>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</si>
  <si>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</si>
  <si>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</si>
  <si>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</si>
  <si>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</si>
  <si>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</si>
  <si>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</si>
  <si>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</si>
  <si>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</si>
  <si>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</si>
  <si>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</si>
  <si>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</si>
  <si>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</si>
  <si>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</si>
  <si>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</si>
  <si>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</si>
  <si>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</si>
  <si>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</si>
  <si>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</si>
  <si>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</si>
  <si>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</si>
  <si>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</si>
  <si>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</si>
  <si>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</si>
  <si>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</si>
  <si>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</si>
  <si>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</si>
  <si>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</si>
  <si>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</si>
  <si>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</si>
  <si>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</si>
  <si>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</si>
  <si>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</si>
  <si>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</si>
  <si>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</si>
  <si>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</si>
  <si>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</si>
  <si>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</si>
  <si>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</si>
  <si>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</si>
  <si>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</si>
  <si>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</si>
  <si>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</si>
  <si>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</si>
  <si>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</si>
  <si>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</si>
  <si>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</si>
  <si>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</si>
  <si>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</si>
  <si>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</si>
  <si>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</si>
  <si>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</si>
  <si>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</si>
  <si>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</si>
  <si>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</si>
  <si>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</si>
  <si>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</si>
  <si>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</si>
  <si>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</si>
  <si>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</si>
  <si>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</si>
  <si>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</si>
  <si>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</si>
  <si>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</si>
  <si>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</si>
  <si>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</si>
  <si>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</si>
  <si>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</si>
  <si>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</si>
  <si>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</si>
  <si>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</si>
  <si>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</si>
  <si>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</si>
  <si>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</si>
  <si>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</si>
  <si>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</si>
  <si>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</si>
  <si>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</si>
  <si>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</si>
  <si>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</si>
  <si>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</si>
  <si>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</si>
  <si>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</si>
  <si>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</si>
  <si>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</si>
  <si>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</si>
  <si>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</si>
  <si>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</si>
  <si>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</si>
  <si>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</si>
  <si>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</si>
  <si>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</si>
  <si>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</si>
  <si>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</si>
  <si>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</si>
  <si>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</si>
  <si>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</si>
  <si>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</si>
  <si>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</si>
  <si>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</si>
  <si>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</si>
  <si>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</si>
  <si>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</si>
  <si>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</si>
  <si>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</si>
  <si>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</si>
  <si>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</si>
  <si>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</si>
  <si>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</si>
  <si>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</si>
  <si>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</si>
  <si>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</si>
  <si>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</si>
  <si>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</si>
  <si>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</si>
  <si>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</si>
  <si>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</si>
  <si>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</si>
  <si>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</si>
  <si>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</si>
  <si>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</si>
  <si>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</si>
  <si>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</si>
  <si>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</si>
  <si>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</si>
  <si>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</si>
  <si>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</si>
  <si>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</si>
  <si>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</si>
  <si>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</si>
  <si>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</si>
  <si>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</si>
  <si>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</si>
  <si>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</si>
  <si>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</si>
  <si>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</si>
  <si>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</si>
  <si>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</si>
  <si>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</si>
  <si>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</si>
  <si>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</si>
  <si>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</si>
  <si>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</si>
  <si>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</si>
  <si>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</si>
  <si>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</si>
  <si>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</si>
  <si>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</si>
  <si>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</si>
  <si>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</si>
  <si>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</si>
  <si>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</si>
  <si>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</si>
  <si>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</si>
  <si>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</si>
  <si>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</si>
  <si>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</si>
  <si>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</si>
  <si>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</si>
  <si>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</si>
  <si>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</si>
  <si>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</si>
  <si>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</si>
  <si>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</si>
  <si>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</si>
  <si>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</si>
  <si>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</si>
  <si>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</si>
  <si>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</si>
  <si>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</si>
  <si>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</si>
  <si>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</si>
  <si>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</si>
  <si>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</si>
  <si>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</si>
  <si>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</si>
  <si>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</si>
  <si>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</si>
  <si>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</si>
  <si>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</si>
  <si>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</si>
  <si>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</si>
  <si>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</si>
  <si>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</si>
  <si>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</si>
  <si>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</si>
  <si>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</si>
  <si>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</si>
  <si>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</si>
  <si>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</si>
  <si>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</si>
  <si>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</si>
  <si>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</si>
  <si>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</si>
  <si>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</si>
  <si>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</si>
  <si>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</si>
  <si>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</si>
  <si>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</si>
  <si>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</si>
  <si>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</si>
  <si>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</si>
  <si>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</si>
  <si>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</si>
  <si>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</si>
  <si>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</si>
  <si>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</si>
  <si>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</si>
  <si>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</si>
  <si>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</si>
  <si>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</si>
  <si>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</si>
  <si>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</si>
  <si>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</si>
  <si>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</si>
  <si>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</si>
  <si>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</si>
  <si>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</si>
  <si>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</si>
  <si>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</si>
  <si>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</si>
  <si>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</si>
  <si>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</si>
  <si>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</si>
  <si>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</si>
  <si>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</si>
  <si>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</si>
  <si>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</si>
  <si>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</si>
  <si>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</si>
  <si>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</si>
  <si>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</si>
  <si>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</si>
  <si>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</si>
  <si>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</si>
  <si>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</si>
  <si>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</si>
  <si>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</si>
  <si>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</si>
  <si>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</si>
  <si>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</si>
  <si>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</si>
  <si>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</si>
  <si>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</si>
  <si>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</si>
  <si>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</si>
  <si>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</si>
  <si>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</si>
  <si>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</si>
  <si>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</si>
  <si>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</si>
  <si>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</si>
  <si>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</si>
  <si>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</si>
  <si>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</si>
  <si>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</si>
  <si>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</si>
  <si>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</si>
  <si>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</si>
  <si>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</si>
  <si>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</si>
  <si>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</si>
  <si>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</si>
  <si>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</si>
  <si>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</si>
  <si>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</si>
  <si>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</si>
  <si>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</si>
  <si>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</si>
  <si>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</si>
  <si>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</si>
  <si>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</si>
  <si>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</si>
  <si>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</si>
  <si>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</si>
  <si>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</si>
  <si>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</si>
  <si>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</si>
  <si>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</si>
  <si>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</si>
  <si>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</si>
  <si>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</si>
  <si>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</si>
  <si>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</si>
  <si>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</si>
  <si>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</si>
  <si>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</si>
  <si>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</si>
  <si>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</si>
  <si>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</si>
  <si>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</si>
  <si>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</si>
  <si>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</si>
  <si>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</si>
  <si>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</si>
  <si>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</si>
  <si>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</si>
  <si>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</si>
  <si>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</si>
  <si>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</si>
  <si>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</si>
  <si>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</si>
  <si>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</si>
  <si>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</si>
  <si>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</si>
  <si>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</si>
  <si>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</si>
  <si>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</si>
  <si>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</si>
  <si>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</si>
  <si>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</si>
  <si>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</si>
  <si>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</si>
  <si>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</si>
  <si>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</si>
  <si>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</si>
  <si>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</si>
  <si>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</si>
  <si>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</si>
  <si>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</si>
  <si>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</si>
  <si>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</si>
  <si>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</si>
  <si>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</si>
  <si>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</si>
  <si>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</si>
  <si>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</si>
  <si>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</si>
  <si>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</si>
  <si>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</si>
  <si>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</si>
  <si>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</si>
  <si>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</si>
  <si>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</si>
  <si>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</si>
  <si>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</si>
  <si>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</si>
  <si>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</si>
  <si>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</si>
  <si>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</si>
  <si>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</si>
  <si>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</si>
  <si>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</si>
  <si>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</si>
  <si>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</si>
  <si>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</si>
  <si>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</si>
  <si>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</si>
  <si>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</si>
  <si>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</si>
  <si>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</si>
  <si>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</si>
  <si>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</si>
  <si>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</si>
  <si>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</si>
  <si>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</si>
  <si>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</si>
  <si>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</si>
  <si>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</si>
  <si>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</si>
  <si>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</si>
  <si>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</si>
  <si>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</si>
  <si>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</si>
  <si>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</si>
  <si>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</si>
  <si>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</si>
  <si>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</si>
  <si>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</si>
  <si>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</si>
  <si>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</si>
  <si>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</si>
  <si>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</si>
  <si>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</si>
  <si>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</si>
  <si>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</si>
  <si>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</si>
  <si>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</si>
  <si>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</si>
  <si>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</si>
  <si>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</si>
  <si>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</si>
  <si>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</si>
  <si>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</si>
  <si>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</si>
  <si>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</si>
  <si>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</si>
  <si>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</si>
  <si>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</si>
  <si>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</si>
  <si>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</si>
  <si>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</si>
  <si>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</si>
  <si>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</si>
  <si>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</si>
  <si>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</si>
  <si>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</si>
  <si>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</si>
  <si>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</si>
  <si>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</si>
  <si>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</si>
  <si>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</si>
  <si>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</si>
  <si>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</si>
  <si>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</si>
  <si>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</si>
  <si>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</si>
  <si>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</si>
  <si>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</si>
  <si>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</si>
  <si>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</si>
  <si>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</si>
  <si>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</si>
  <si>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</si>
  <si>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</si>
  <si>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</si>
  <si>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</si>
  <si>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</si>
  <si>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</si>
  <si>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</si>
  <si>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</si>
  <si>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</si>
  <si>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</si>
  <si>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</si>
  <si>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</si>
  <si>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</si>
  <si>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</si>
  <si>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</si>
  <si>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</si>
  <si>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</si>
  <si>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</si>
  <si>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</si>
  <si>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</si>
  <si>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</si>
  <si>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</si>
  <si>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</si>
  <si>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</si>
  <si>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</si>
  <si>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</si>
  <si>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</si>
  <si>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</si>
  <si>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</si>
  <si>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</si>
  <si>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</si>
  <si>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</si>
  <si>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</si>
  <si>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</si>
  <si>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</si>
  <si>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</si>
  <si>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</si>
  <si>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</si>
  <si>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</si>
  <si>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</si>
  <si>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</si>
  <si>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</si>
  <si>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</si>
  <si>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</si>
  <si>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</si>
  <si>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</si>
  <si>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</si>
  <si>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</si>
  <si>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</si>
  <si>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</si>
  <si>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</si>
  <si>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</si>
  <si>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</si>
  <si>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</si>
  <si>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</si>
  <si>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</si>
  <si>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</si>
  <si>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</si>
  <si>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</si>
  <si>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</si>
  <si>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</si>
  <si>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</si>
  <si>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</si>
  <si>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</si>
  <si>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</si>
  <si>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</si>
  <si>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</si>
  <si>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</si>
  <si>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</si>
  <si>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</si>
  <si>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</si>
  <si>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</si>
  <si>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</si>
  <si>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</si>
  <si>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</si>
  <si>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</si>
  <si>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</si>
  <si>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</si>
  <si>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</si>
  <si>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</si>
  <si>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</si>
  <si>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</si>
  <si>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</si>
  <si>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</si>
  <si>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</si>
  <si>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</si>
  <si>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</si>
  <si>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</si>
  <si>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</si>
  <si>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</si>
  <si>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</si>
  <si>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</si>
  <si>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</si>
  <si>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</si>
  <si>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</si>
  <si>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</si>
  <si>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</si>
  <si>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</si>
  <si>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</si>
  <si>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</si>
  <si>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</si>
  <si>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</si>
  <si>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</si>
  <si>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</si>
  <si>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</si>
  <si>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</si>
  <si>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</si>
  <si>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</si>
  <si>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</si>
  <si>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</si>
  <si>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</si>
  <si>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</si>
  <si>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</si>
  <si>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</si>
  <si>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</si>
  <si>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</si>
  <si>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</si>
  <si>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</si>
  <si>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</si>
  <si>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</si>
  <si>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</si>
  <si>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</si>
  <si>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</si>
  <si>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</si>
  <si>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</si>
  <si>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</si>
  <si>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</si>
  <si>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</si>
  <si>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</si>
  <si>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</si>
  <si>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</si>
  <si>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</si>
  <si>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</si>
  <si>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</si>
  <si>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</si>
  <si>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</si>
  <si>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</si>
  <si>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</si>
  <si>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</si>
  <si>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</si>
  <si>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</si>
  <si>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</si>
  <si>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</si>
  <si>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</si>
  <si>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</si>
  <si>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</si>
  <si>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</si>
  <si>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</si>
  <si>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</si>
  <si>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</si>
  <si>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</si>
  <si>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</si>
  <si>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</si>
  <si>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</si>
  <si>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</si>
  <si>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</si>
  <si>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</si>
  <si>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</si>
  <si>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</si>
  <si>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</si>
  <si>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</si>
  <si>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</si>
  <si>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</si>
  <si>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</si>
  <si>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</si>
  <si>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</si>
  <si>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</si>
  <si>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</si>
  <si>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</si>
  <si>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</si>
  <si>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</si>
  <si>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</si>
  <si>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</si>
  <si>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</si>
  <si>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</si>
  <si>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</si>
  <si>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</si>
  <si>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</si>
  <si>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</si>
  <si>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</si>
  <si>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</si>
  <si>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</si>
  <si>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</si>
  <si>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</si>
  <si>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</si>
  <si>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</si>
  <si>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</si>
  <si>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</si>
  <si>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</si>
  <si>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</si>
  <si>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</si>
  <si>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</si>
  <si>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</si>
  <si>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</si>
  <si>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</si>
  <si>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</si>
  <si>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</si>
  <si>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</si>
  <si>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</si>
  <si>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</si>
  <si>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</si>
  <si>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</si>
  <si>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</si>
  <si>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</si>
  <si>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</si>
  <si>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</si>
  <si>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</si>
  <si>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</si>
  <si>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</si>
  <si>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</si>
  <si>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</si>
  <si>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</si>
  <si>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</si>
  <si>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</si>
  <si>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</si>
  <si>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</si>
  <si>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</si>
  <si>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</si>
  <si>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</si>
  <si>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</si>
  <si>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</si>
  <si>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</si>
  <si>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</si>
  <si>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</si>
  <si>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</si>
  <si>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</si>
  <si>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</si>
  <si>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</si>
  <si>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</si>
  <si>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</si>
  <si>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</si>
  <si>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</si>
  <si>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</si>
  <si>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</si>
  <si>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</si>
  <si>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</si>
  <si>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</si>
  <si>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</si>
  <si>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</si>
  <si>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</si>
  <si>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</si>
  <si>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</si>
  <si>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</si>
  <si>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</si>
  <si>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</si>
  <si>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</si>
  <si>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</si>
  <si>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</si>
  <si>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</si>
  <si>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</si>
  <si>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</si>
  <si>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</si>
  <si>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</si>
  <si>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</si>
  <si>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</si>
  <si>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</si>
  <si>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</si>
  <si>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</si>
  <si>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</si>
  <si>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</si>
  <si>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</si>
  <si>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</si>
  <si>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</si>
  <si>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</si>
  <si>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</si>
  <si>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</si>
  <si>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</si>
  <si>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</si>
  <si>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</si>
  <si>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</si>
  <si>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</si>
  <si>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</si>
  <si>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</si>
  <si>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</si>
  <si>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</si>
  <si>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</si>
  <si>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</si>
  <si>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</si>
  <si>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</si>
  <si>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</si>
  <si>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</si>
  <si>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</si>
  <si>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</si>
  <si>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</si>
  <si>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</si>
  <si>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</si>
  <si>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</si>
  <si>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</si>
  <si>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</si>
  <si>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</si>
  <si>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</si>
  <si>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</si>
  <si>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</si>
  <si>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</si>
  <si>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</si>
  <si>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</si>
  <si>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</si>
  <si>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</si>
  <si>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</si>
  <si>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</si>
  <si>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</si>
  <si>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</si>
  <si>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</si>
  <si>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</si>
  <si>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</si>
  <si>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</si>
  <si>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</si>
  <si>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</si>
  <si>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</si>
  <si>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</si>
  <si>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</si>
  <si>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</si>
  <si>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</si>
  <si>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</si>
  <si>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</si>
  <si>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</si>
  <si>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</si>
  <si>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</si>
  <si>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</si>
  <si>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</si>
  <si>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</si>
  <si>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</si>
  <si>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</si>
  <si>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</si>
  <si>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</si>
  <si>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</si>
  <si>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</si>
  <si>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</si>
  <si>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</si>
  <si>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</si>
  <si>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</si>
  <si>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</si>
  <si>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</si>
  <si>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</si>
  <si>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</si>
  <si>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</si>
  <si>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</si>
  <si>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</si>
  <si>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</si>
  <si>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</si>
  <si>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</si>
  <si>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</si>
  <si>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</si>
  <si>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</si>
  <si>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</si>
  <si>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</si>
  <si>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</si>
  <si>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</si>
  <si>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</si>
  <si>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</si>
  <si>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</si>
  <si>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</si>
  <si>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</si>
  <si>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</si>
  <si>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</si>
  <si>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</si>
  <si>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</si>
  <si>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</si>
  <si>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</si>
  <si>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</si>
  <si>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</si>
  <si>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</si>
  <si>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</si>
  <si>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</si>
  <si>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</si>
  <si>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</si>
  <si>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</si>
  <si>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</si>
  <si>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</si>
  <si>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</si>
  <si>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</si>
  <si>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</si>
  <si>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</si>
  <si>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</si>
  <si>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</si>
  <si>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</si>
  <si>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</si>
  <si>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</si>
  <si>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</si>
  <si>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</si>
  <si>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</si>
  <si>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</si>
  <si>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</si>
  <si>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</si>
  <si>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</si>
  <si>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</si>
  <si>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</si>
  <si>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</si>
  <si>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</si>
  <si>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</si>
  <si>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</si>
  <si>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</si>
  <si>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</si>
  <si>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</si>
  <si>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</si>
  <si>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</si>
  <si>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</si>
  <si>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</si>
  <si>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</si>
  <si>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</si>
  <si>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</si>
  <si>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</si>
  <si>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</si>
  <si>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</si>
  <si>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</si>
  <si>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</si>
  <si>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</si>
  <si>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</si>
  <si>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</si>
  <si>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</si>
  <si>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</si>
  <si>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</si>
  <si>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</si>
  <si>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</si>
  <si>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</si>
  <si>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</si>
  <si>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</si>
  <si>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</si>
  <si>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</si>
  <si>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</si>
  <si>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</si>
  <si>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</si>
  <si>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</si>
  <si>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</si>
  <si>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</si>
  <si>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</si>
  <si>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</si>
  <si>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</si>
  <si>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</si>
  <si>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</si>
  <si>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</si>
  <si>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</si>
  <si>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</si>
  <si>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</si>
  <si>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</si>
  <si>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</si>
  <si>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</si>
  <si>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</si>
  <si>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</si>
  <si>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</si>
  <si>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</si>
  <si>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</si>
  <si>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</si>
  <si>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</si>
  <si>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</si>
  <si>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</si>
  <si>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</si>
  <si>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</si>
  <si>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</si>
  <si>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</si>
  <si>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</si>
  <si>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</si>
  <si>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</si>
  <si>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</si>
  <si>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</si>
  <si>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</si>
  <si>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</si>
  <si>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</si>
  <si>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</si>
  <si>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</si>
  <si>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</si>
  <si>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</si>
  <si>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</si>
  <si>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</si>
  <si>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</si>
  <si>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</si>
  <si>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</si>
  <si>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</si>
  <si>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</si>
  <si>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</si>
  <si>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</si>
  <si>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</si>
  <si>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</si>
  <si>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</si>
  <si>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</si>
  <si>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</si>
  <si>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</si>
  <si>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</si>
  <si>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</si>
  <si>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</si>
  <si>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</si>
  <si>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</si>
  <si>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</si>
  <si>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</si>
  <si>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</si>
  <si>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</si>
  <si>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</si>
  <si>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</si>
  <si>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</si>
  <si>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</si>
  <si>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</si>
  <si>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</si>
  <si>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</si>
  <si>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</si>
  <si>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</si>
  <si>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</si>
  <si>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</si>
  <si>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</si>
  <si>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</si>
  <si>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</si>
  <si>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</si>
  <si>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</si>
  <si>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</si>
  <si>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</si>
  <si>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</si>
  <si>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</si>
  <si>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</si>
  <si>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</si>
  <si>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</si>
  <si>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</si>
  <si>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</si>
  <si>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</si>
  <si>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</si>
  <si>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</si>
  <si>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</si>
  <si>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</si>
  <si>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</si>
  <si>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</si>
  <si>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</si>
  <si>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</si>
  <si>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</si>
  <si>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</si>
  <si>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</si>
  <si>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</si>
  <si>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</si>
  <si>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</si>
  <si>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</si>
  <si>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</si>
  <si>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</si>
  <si>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</si>
  <si>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</si>
  <si>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</si>
  <si>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</si>
  <si>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</si>
  <si>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</si>
  <si>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</si>
  <si>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</si>
  <si>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</si>
  <si>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</si>
  <si>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</si>
  <si>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</si>
  <si>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</si>
  <si>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</si>
  <si>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</si>
  <si>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</si>
  <si>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</si>
  <si>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</si>
  <si>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</si>
  <si>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</si>
  <si>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</si>
  <si>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</si>
  <si>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</si>
  <si>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</si>
  <si>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</si>
  <si>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</si>
  <si>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</si>
  <si>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</si>
  <si>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</si>
  <si>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</si>
  <si>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</si>
  <si>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</si>
  <si>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</si>
  <si>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</si>
  <si>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</si>
  <si>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</si>
  <si>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</si>
  <si>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</si>
  <si>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</si>
  <si>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</si>
  <si>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</si>
  <si>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</si>
  <si>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</si>
  <si>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</si>
  <si>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</si>
  <si>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</si>
  <si>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</si>
  <si>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</si>
  <si>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</si>
  <si>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</si>
  <si>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</si>
  <si>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</si>
  <si>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</si>
  <si>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</si>
  <si>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</si>
  <si>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</si>
  <si>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</si>
  <si>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</si>
  <si>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</si>
  <si>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</si>
  <si>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</si>
  <si>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</si>
  <si>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</si>
  <si>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</si>
  <si>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</si>
  <si>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</si>
  <si>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</si>
  <si>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</si>
  <si>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</si>
  <si>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</si>
  <si>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</si>
  <si>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</si>
  <si>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</si>
  <si>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</si>
  <si>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</si>
  <si>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</si>
  <si>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</si>
  <si>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</si>
  <si>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</si>
  <si>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</si>
  <si>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</si>
  <si>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</si>
  <si>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</si>
  <si>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</si>
  <si>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</si>
  <si>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</si>
  <si>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</si>
  <si>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</si>
  <si>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</si>
  <si>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</si>
  <si>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</si>
  <si>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</si>
  <si>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</si>
  <si>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</si>
  <si>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</si>
  <si>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</si>
  <si>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</si>
  <si>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</si>
  <si>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</si>
  <si>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</si>
  <si>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</si>
  <si>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</si>
  <si>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</si>
  <si>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</si>
  <si>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</si>
  <si>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</si>
  <si>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</si>
  <si>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</si>
  <si>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</si>
  <si>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</si>
  <si>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</si>
  <si>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</si>
  <si>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</si>
  <si>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</si>
  <si>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</si>
  <si>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</si>
  <si>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</si>
  <si>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</si>
  <si>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</si>
  <si>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</si>
  <si>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</si>
  <si>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</si>
  <si>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</si>
  <si>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</si>
  <si>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</si>
  <si>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</si>
  <si>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</si>
  <si>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</si>
  <si>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</si>
  <si>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</si>
  <si>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</si>
  <si>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</si>
  <si>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</si>
  <si>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</si>
  <si>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</si>
  <si>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</si>
  <si>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</si>
  <si>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</si>
  <si>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</si>
  <si>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</si>
  <si>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</si>
  <si>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</si>
  <si>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</si>
  <si>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</si>
  <si>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</si>
  <si>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</si>
  <si>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</si>
  <si>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</si>
  <si>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</si>
  <si>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</si>
  <si>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</si>
  <si>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</si>
  <si>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</si>
  <si>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</si>
  <si>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</si>
  <si>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</si>
  <si>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</si>
  <si>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</si>
  <si>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</si>
  <si>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</si>
  <si>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</si>
  <si>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</si>
  <si>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</si>
  <si>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</si>
  <si>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</si>
  <si>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</si>
  <si>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</si>
  <si>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</si>
  <si>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</si>
  <si>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</si>
  <si>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</si>
  <si>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</si>
  <si>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</si>
  <si>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</si>
  <si>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</si>
  <si>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</si>
  <si>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</si>
  <si>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</si>
  <si>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</si>
  <si>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</si>
  <si>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</si>
  <si>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</si>
  <si>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</si>
  <si>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</si>
  <si>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</si>
  <si>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</si>
  <si>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</si>
  <si>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</si>
  <si>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</si>
  <si>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</si>
  <si>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</si>
  <si>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</si>
  <si>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</si>
  <si>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</si>
  <si>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</si>
  <si>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</si>
  <si>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</si>
  <si>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</si>
  <si>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</si>
  <si>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</si>
  <si>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</si>
  <si>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</si>
  <si>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</si>
  <si>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</si>
  <si>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</si>
  <si>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</si>
  <si>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</si>
  <si>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</si>
  <si>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</si>
  <si>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</si>
  <si>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</si>
  <si>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</si>
  <si>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</si>
  <si>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</si>
  <si>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</si>
  <si>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</si>
  <si>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</si>
  <si>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</si>
  <si>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</si>
  <si>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</si>
  <si>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</si>
  <si>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</si>
  <si>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</si>
  <si>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</si>
  <si>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</si>
  <si>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</si>
  <si>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</si>
  <si>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</si>
  <si>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</si>
  <si>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</si>
  <si>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</si>
  <si>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</si>
  <si>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</si>
  <si>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</si>
  <si>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</si>
  <si>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</si>
  <si>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</si>
  <si>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</si>
  <si>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</si>
  <si>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</si>
  <si>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</si>
  <si>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</si>
  <si>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</si>
  <si>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</si>
  <si>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</si>
  <si>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</si>
  <si>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</si>
  <si>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</si>
  <si>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</si>
  <si>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</si>
  <si>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</si>
  <si>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</si>
  <si>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</si>
  <si>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</si>
  <si>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</si>
  <si>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</si>
  <si>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</si>
  <si>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</si>
  <si>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</si>
  <si>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</si>
  <si>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</si>
  <si>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</si>
  <si>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</si>
  <si>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</si>
  <si>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</si>
  <si>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</si>
  <si>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</si>
  <si>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</si>
  <si>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</si>
  <si>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</si>
  <si>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</si>
  <si>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</si>
  <si>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</si>
  <si>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</si>
  <si>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</si>
  <si>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</si>
  <si>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</si>
  <si>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</si>
  <si>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</si>
  <si>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</si>
  <si>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</si>
  <si>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</si>
  <si>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</si>
  <si>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</si>
  <si>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</si>
  <si>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</si>
  <si>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</si>
  <si>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</si>
  <si>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</si>
  <si>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</si>
  <si>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</si>
  <si>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</si>
  <si>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</si>
  <si>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</si>
  <si>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</si>
  <si>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</si>
  <si>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</si>
  <si>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</si>
  <si>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</si>
  <si>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</si>
  <si>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</si>
  <si>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</si>
  <si>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</si>
  <si>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</si>
  <si>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</si>
  <si>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</si>
  <si>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</si>
  <si>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</si>
  <si>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</si>
  <si>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</si>
  <si>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</si>
  <si>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</si>
  <si>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</si>
  <si>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</si>
  <si>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</si>
  <si>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</si>
  <si>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</si>
  <si>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</si>
  <si>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</si>
  <si>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</si>
  <si>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</si>
  <si>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</si>
  <si>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</si>
  <si>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</si>
  <si>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</si>
  <si>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</si>
  <si>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</si>
  <si>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</si>
  <si>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</si>
  <si>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</si>
  <si>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</si>
  <si>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</si>
  <si>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</si>
  <si>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</si>
  <si>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</si>
  <si>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</si>
  <si>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</si>
  <si>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</si>
  <si>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</si>
  <si>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</si>
  <si>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</si>
  <si>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</si>
  <si>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</si>
  <si>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</si>
  <si>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</si>
  <si>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</si>
  <si>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</si>
  <si>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</si>
  <si>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</si>
  <si>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</si>
  <si>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</si>
  <si>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</si>
  <si>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</si>
  <si>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</si>
  <si>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</si>
  <si>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</si>
  <si>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</si>
  <si>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</si>
  <si>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</si>
  <si>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</si>
  <si>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</si>
  <si>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</si>
  <si>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</si>
  <si>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</si>
  <si>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</si>
  <si>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</si>
  <si>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</si>
  <si>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</si>
  <si>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</si>
  <si>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</si>
  <si>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</si>
  <si>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</si>
  <si>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</si>
  <si>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</si>
  <si>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</si>
  <si>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</si>
  <si>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</si>
  <si>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</si>
  <si>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</si>
  <si>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</si>
  <si>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</si>
  <si>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</si>
  <si>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</si>
  <si>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</si>
  <si>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</si>
  <si>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</si>
  <si>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</si>
  <si>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</si>
  <si>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</si>
  <si>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</si>
  <si>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</si>
  <si>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</si>
  <si>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</si>
  <si>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</si>
  <si>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</si>
  <si>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</si>
  <si>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</si>
  <si>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</si>
  <si>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</si>
  <si>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</si>
  <si>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</si>
  <si>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</si>
  <si>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</si>
  <si>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</si>
  <si>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</si>
  <si>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</si>
  <si>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</si>
  <si>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</si>
  <si>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</si>
  <si>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</si>
  <si>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</si>
  <si>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</si>
  <si>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</si>
  <si>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</si>
  <si>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</si>
  <si>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</si>
  <si>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</si>
  <si>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</si>
  <si>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</si>
  <si>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</si>
  <si>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</si>
  <si>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</si>
  <si>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</si>
  <si>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</si>
  <si>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</si>
  <si>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</si>
  <si>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</si>
  <si>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</si>
  <si>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</si>
  <si>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</si>
  <si>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</si>
  <si>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</si>
  <si>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</si>
  <si>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</si>
  <si>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</si>
  <si>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</si>
  <si>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</si>
  <si>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</si>
  <si>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</si>
  <si>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</si>
  <si>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</si>
  <si>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</si>
  <si>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</si>
  <si>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</si>
  <si>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</si>
  <si>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</si>
  <si>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</si>
  <si>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</si>
  <si>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</si>
  <si>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</si>
  <si>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</si>
  <si>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</si>
  <si>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</si>
  <si>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</si>
  <si>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</si>
  <si>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</si>
  <si>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</si>
  <si>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</si>
  <si>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</si>
  <si>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</si>
  <si>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</si>
  <si>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</si>
  <si>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</si>
  <si>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</si>
  <si>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</si>
  <si>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</si>
  <si>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</si>
  <si>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</si>
  <si>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</si>
  <si>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</si>
  <si>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</si>
  <si>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</si>
  <si>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</si>
  <si>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</si>
  <si>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</si>
  <si>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</si>
  <si>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</si>
  <si>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</si>
  <si>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</si>
  <si>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</si>
  <si>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</si>
  <si>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</si>
  <si>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</si>
  <si>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</si>
  <si>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</si>
  <si>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</si>
  <si>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</si>
  <si>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</si>
  <si>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</si>
  <si>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</si>
  <si>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</si>
  <si>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</si>
  <si>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</si>
  <si>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</si>
  <si>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</si>
  <si>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</si>
  <si>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</si>
  <si>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</si>
  <si>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</si>
  <si>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</si>
  <si>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</si>
  <si>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</si>
  <si>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</si>
  <si>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</si>
  <si>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</si>
  <si>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</si>
  <si>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</si>
  <si>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</si>
  <si>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</si>
  <si>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</si>
  <si>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</si>
  <si>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</si>
  <si>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</si>
  <si>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</si>
  <si>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</si>
  <si>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</si>
  <si>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</si>
  <si>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</si>
  <si>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</si>
  <si>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</si>
  <si>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</si>
  <si>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</si>
  <si>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</si>
  <si>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</si>
  <si>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</si>
  <si>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</si>
  <si>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</si>
  <si>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</si>
  <si>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</si>
  <si>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</si>
  <si>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</si>
  <si>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</si>
  <si>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</si>
  <si>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</si>
  <si>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</si>
  <si>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</si>
  <si>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</si>
  <si>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</si>
  <si>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</si>
  <si>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</si>
  <si>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</si>
  <si>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</si>
  <si>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</si>
  <si>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</si>
  <si>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</si>
  <si>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</si>
  <si>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</si>
  <si>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</si>
  <si>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</si>
  <si>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</si>
  <si>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</si>
  <si>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</si>
  <si>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</si>
  <si>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</si>
  <si>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</si>
  <si>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</si>
  <si>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</si>
  <si>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</si>
  <si>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</si>
  <si>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</si>
  <si>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</si>
  <si>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</si>
  <si>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</si>
  <si>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</si>
  <si>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</si>
  <si>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</si>
  <si>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</si>
  <si>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</si>
  <si>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</si>
  <si>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</si>
  <si>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</si>
  <si>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</si>
  <si>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</si>
  <si>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</si>
  <si>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</si>
  <si>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</si>
  <si>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</si>
  <si>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</si>
  <si>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</si>
  <si>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</si>
  <si>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</si>
  <si>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</si>
  <si>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</si>
  <si>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</si>
  <si>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</si>
  <si>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</si>
  <si>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</si>
  <si>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</si>
  <si>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</si>
  <si>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</si>
  <si>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</si>
  <si>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</si>
  <si>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</si>
  <si>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</si>
  <si>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</si>
  <si>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</si>
  <si>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</si>
  <si>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</si>
  <si>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</si>
  <si>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</si>
  <si>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</si>
  <si>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</si>
  <si>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</si>
  <si>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</si>
  <si>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</si>
  <si>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</si>
  <si>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</si>
  <si>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</si>
  <si>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</si>
  <si>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</si>
  <si>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</si>
  <si>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</si>
  <si>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</si>
  <si>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</si>
  <si>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</si>
  <si>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</si>
  <si>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</si>
  <si>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</si>
  <si>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</si>
  <si>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</si>
  <si>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</si>
  <si>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</si>
  <si>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</si>
  <si>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</si>
  <si>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</si>
  <si>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</si>
  <si>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</si>
  <si>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</si>
  <si>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</si>
  <si>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</si>
  <si>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</si>
  <si>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</si>
  <si>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</si>
  <si>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</si>
  <si>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</si>
  <si>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</si>
  <si>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</si>
  <si>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</si>
  <si>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</si>
  <si>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</si>
  <si>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</si>
  <si>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</si>
  <si>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</si>
  <si>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</si>
  <si>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</si>
  <si>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</si>
  <si>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</si>
  <si>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</si>
  <si>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</si>
  <si>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</si>
  <si>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</si>
  <si>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</si>
  <si>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</si>
  <si>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</si>
  <si>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</si>
  <si>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</si>
  <si>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</si>
  <si>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</si>
  <si>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</si>
  <si>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</si>
  <si>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</si>
  <si>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</si>
  <si>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</si>
  <si>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</si>
  <si>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</si>
  <si>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</si>
  <si>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</si>
  <si>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</si>
  <si>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</si>
  <si>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</si>
  <si>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</si>
  <si>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</si>
  <si>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</si>
  <si>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</si>
  <si>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</si>
  <si>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</si>
  <si>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</si>
  <si>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</si>
  <si>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</si>
  <si>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</si>
  <si>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</si>
  <si>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</si>
  <si>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</si>
  <si>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</si>
  <si>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</si>
  <si>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</si>
  <si>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</si>
  <si>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</si>
  <si>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</si>
  <si>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</si>
  <si>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</si>
  <si>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</si>
  <si>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</si>
  <si>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</si>
  <si>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</si>
  <si>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</si>
  <si>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</si>
  <si>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</si>
  <si>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</si>
  <si>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</si>
  <si>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</si>
  <si>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</si>
  <si>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</si>
  <si>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</si>
  <si>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</si>
  <si>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</si>
  <si>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</si>
  <si>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</si>
  <si>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</si>
  <si>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</si>
  <si>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</si>
  <si>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</si>
  <si>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</si>
  <si>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</si>
  <si>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</si>
  <si>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</si>
  <si>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</si>
  <si>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</si>
  <si>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</si>
  <si>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</si>
  <si>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</si>
  <si>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</si>
  <si>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</si>
  <si>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</si>
  <si>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</si>
  <si>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</si>
  <si>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</si>
  <si>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</si>
  <si>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</si>
  <si>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</si>
  <si>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</si>
  <si>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</si>
  <si>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</si>
  <si>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</si>
  <si>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</si>
  <si>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</si>
  <si>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</si>
  <si>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</si>
  <si>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</si>
  <si>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</si>
  <si>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</si>
  <si>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</si>
  <si>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</si>
  <si>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</si>
  <si>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</si>
  <si>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</si>
  <si>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</si>
  <si>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</si>
  <si>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</si>
  <si>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</si>
  <si>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</si>
  <si>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</si>
  <si>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</si>
  <si>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</si>
  <si>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</si>
  <si>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</si>
  <si>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</si>
  <si>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</si>
  <si>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</si>
  <si>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</si>
  <si>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</si>
  <si>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</si>
  <si>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</si>
  <si>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</si>
  <si>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</si>
  <si>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</si>
  <si>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</si>
  <si>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</si>
  <si>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</si>
  <si>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</si>
  <si>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</si>
  <si>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</si>
  <si>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</si>
  <si>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</si>
  <si>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</si>
  <si>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</si>
  <si>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</si>
  <si>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</si>
  <si>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</si>
  <si>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</si>
  <si>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</si>
  <si>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</si>
  <si>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</si>
  <si>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</si>
  <si>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</si>
  <si>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</si>
  <si>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</si>
  <si>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</si>
  <si>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</si>
  <si>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</si>
  <si>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</si>
  <si>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</si>
  <si>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</si>
  <si>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</si>
  <si>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</si>
  <si>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</si>
  <si>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</si>
  <si>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</si>
  <si>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</si>
  <si>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</si>
  <si>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</si>
  <si>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</si>
  <si>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</si>
  <si>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</si>
  <si>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</si>
  <si>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</si>
  <si>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</si>
  <si>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</si>
  <si>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</si>
  <si>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</si>
  <si>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</si>
  <si>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</si>
  <si>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</si>
  <si>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</si>
  <si>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</si>
  <si>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</si>
  <si>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</si>
  <si>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</si>
  <si>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</si>
  <si>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</si>
  <si>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</si>
  <si>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</si>
  <si>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</si>
  <si>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</si>
  <si>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</si>
  <si>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</si>
  <si>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</si>
  <si>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</si>
  <si>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</si>
  <si>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</si>
  <si>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</si>
  <si>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</si>
  <si>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</si>
  <si>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</si>
  <si>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</si>
  <si>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</si>
  <si>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</si>
  <si>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</si>
  <si>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</si>
  <si>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</si>
  <si>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</si>
  <si>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</si>
  <si>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</si>
  <si>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</si>
  <si>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</si>
  <si>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</si>
  <si>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</si>
  <si>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</si>
  <si>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</si>
  <si>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</si>
  <si>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</si>
  <si>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</si>
  <si>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</si>
  <si>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</si>
  <si>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</si>
  <si>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</si>
  <si>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</si>
  <si>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</si>
  <si>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</si>
  <si>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</si>
  <si>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</si>
  <si>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</si>
  <si>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</si>
  <si>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</si>
  <si>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</si>
  <si>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</si>
  <si>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</si>
  <si>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</si>
  <si>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</si>
  <si>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</si>
  <si>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</si>
  <si>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</si>
  <si>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</si>
  <si>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</si>
  <si>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</si>
  <si>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</si>
  <si>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</si>
  <si>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</si>
  <si>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</si>
  <si>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</si>
  <si>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</si>
  <si>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</si>
  <si>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</si>
  <si>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</si>
  <si>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</si>
  <si>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</si>
  <si>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</si>
  <si>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</si>
  <si>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</si>
  <si>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</si>
  <si>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</si>
  <si>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</si>
  <si>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</si>
  <si>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</si>
  <si>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</si>
  <si>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</si>
  <si>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</si>
  <si>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</si>
  <si>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</si>
  <si>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</si>
  <si>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</si>
  <si>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</si>
  <si>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</si>
  <si>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</si>
  <si>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</si>
  <si>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</si>
  <si>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</si>
  <si>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</si>
  <si>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</si>
  <si>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</si>
  <si>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</si>
  <si>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</si>
  <si>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</si>
  <si>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</si>
  <si>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</si>
  <si>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</si>
  <si>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</si>
  <si>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</si>
  <si>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</si>
  <si>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</si>
  <si>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</si>
  <si>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</si>
  <si>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</si>
  <si>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</si>
  <si>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</si>
  <si>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</si>
  <si>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</si>
  <si>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</si>
  <si>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</si>
  <si>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</si>
  <si>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</si>
  <si>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</si>
  <si>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</si>
  <si>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</si>
  <si>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</si>
  <si>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</si>
  <si>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</si>
  <si>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</si>
  <si>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</si>
  <si>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</si>
  <si>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</si>
  <si>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</si>
  <si>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</si>
  <si>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</si>
  <si>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</si>
  <si>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</si>
  <si>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</si>
  <si>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</si>
  <si>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</si>
  <si>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</si>
  <si>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</si>
  <si>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</si>
  <si>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</si>
  <si>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</si>
  <si>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</si>
  <si>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</si>
  <si>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</si>
  <si>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</si>
  <si>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</si>
  <si>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</si>
  <si>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</si>
  <si>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</si>
  <si>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</si>
  <si>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</si>
  <si>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</si>
  <si>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</si>
  <si>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</si>
  <si>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</si>
  <si>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</si>
  <si>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</si>
  <si>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</si>
  <si>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</si>
  <si>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</si>
  <si>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</si>
  <si>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</si>
  <si>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</si>
  <si>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</si>
  <si>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</si>
  <si>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</si>
  <si>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</si>
  <si>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</si>
  <si>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</si>
  <si>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</si>
  <si>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</si>
  <si>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</si>
  <si>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</si>
  <si>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</si>
  <si>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</si>
  <si>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</si>
  <si>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</si>
  <si>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</si>
  <si>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</si>
  <si>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</si>
  <si>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</si>
  <si>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</si>
  <si>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</si>
  <si>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</si>
  <si>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</si>
  <si>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</si>
  <si>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</si>
  <si>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</si>
  <si>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</si>
  <si>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</si>
  <si>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</si>
  <si>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</si>
  <si>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</si>
  <si>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</si>
  <si>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</si>
  <si>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</si>
  <si>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</si>
  <si>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</si>
  <si>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</si>
  <si>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</si>
  <si>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</si>
  <si>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</si>
  <si>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</si>
  <si>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</si>
  <si>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</si>
  <si>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</si>
  <si>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</si>
  <si>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</si>
  <si>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</si>
  <si>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</si>
  <si>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</si>
  <si>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</si>
  <si>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</si>
  <si>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</si>
  <si>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</si>
  <si>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</si>
  <si>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</si>
  <si>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</si>
  <si>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</si>
  <si>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</si>
  <si>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</si>
  <si>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</si>
  <si>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</si>
  <si>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</si>
  <si>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</si>
  <si>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</si>
  <si>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</si>
  <si>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</si>
  <si>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</si>
  <si>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</si>
  <si>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</si>
  <si>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</si>
  <si>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</si>
  <si>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</si>
  <si>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</si>
  <si>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</si>
  <si>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</si>
  <si>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</si>
  <si>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</si>
  <si>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</si>
  <si>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</si>
  <si>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</si>
  <si>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</si>
  <si>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</si>
  <si>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</si>
  <si>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</si>
  <si>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</si>
  <si>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</si>
  <si>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</si>
  <si>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</si>
  <si>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</si>
  <si>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</si>
  <si>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</si>
  <si>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</si>
  <si>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</si>
  <si>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</si>
  <si>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</si>
  <si>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</si>
  <si>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</si>
  <si>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</si>
  <si>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</si>
  <si>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</si>
  <si>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</si>
  <si>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</si>
  <si>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</si>
  <si>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</si>
  <si>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</si>
  <si>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</si>
  <si>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</si>
  <si>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</si>
  <si>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</si>
  <si>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</si>
  <si>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</si>
  <si>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</si>
  <si>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</si>
  <si>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</si>
  <si>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</si>
  <si>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</si>
  <si>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</si>
  <si>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</si>
  <si>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</si>
  <si>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</si>
  <si>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</si>
  <si>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</si>
  <si>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</si>
  <si>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</si>
  <si>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</si>
  <si>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</si>
  <si>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</si>
  <si>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</si>
  <si>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</si>
  <si>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</si>
  <si>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</si>
  <si>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</si>
  <si>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</si>
  <si>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</si>
  <si>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</si>
  <si>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</si>
  <si>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</si>
  <si>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</si>
  <si>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</si>
  <si>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</si>
  <si>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</si>
  <si>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</si>
  <si>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</si>
  <si>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</si>
  <si>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</si>
  <si>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</si>
  <si>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</si>
  <si>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</si>
  <si>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</si>
  <si>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</si>
  <si>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</si>
  <si>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</si>
  <si>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</si>
  <si>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</si>
  <si>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</si>
  <si>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</si>
  <si>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</si>
  <si>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</si>
  <si>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</si>
  <si>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</si>
  <si>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</si>
  <si>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</si>
  <si>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</si>
  <si>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</si>
  <si>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</si>
  <si>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</si>
  <si>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</si>
  <si>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</si>
  <si>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</si>
  <si>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</si>
  <si>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</si>
  <si>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</si>
  <si>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</si>
  <si>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</si>
  <si>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</si>
  <si>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</si>
  <si>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</si>
  <si>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</si>
  <si>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</si>
  <si>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</si>
  <si>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</si>
  <si>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</si>
  <si>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</si>
  <si>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</si>
  <si>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</si>
  <si>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</si>
  <si>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</si>
  <si>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</si>
  <si>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</si>
  <si>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</si>
  <si>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</si>
  <si>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</si>
  <si>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</si>
  <si>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</si>
  <si>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</si>
  <si>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</si>
  <si>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</si>
  <si>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</si>
  <si>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</si>
  <si>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</si>
  <si>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</si>
  <si>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</si>
  <si>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</si>
  <si>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</si>
  <si>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</si>
  <si>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</si>
  <si>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</si>
  <si>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</si>
  <si>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</si>
  <si>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</si>
  <si>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</si>
  <si>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</si>
  <si>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</si>
  <si>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</si>
  <si>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</si>
  <si>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</si>
  <si>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</si>
  <si>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</si>
  <si>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</si>
  <si>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</si>
  <si>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</si>
  <si>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</si>
  <si>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</si>
  <si>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</si>
  <si>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</si>
  <si>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</si>
  <si>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</si>
  <si>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</si>
  <si>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</si>
  <si>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</si>
  <si>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</si>
  <si>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</si>
  <si>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</si>
  <si>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</si>
  <si>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</si>
  <si>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</si>
  <si>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</si>
  <si>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</si>
  <si>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</si>
  <si>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</si>
  <si>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</si>
  <si>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</si>
  <si>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</si>
  <si>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</si>
  <si>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</si>
  <si>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</si>
  <si>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</si>
  <si>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</si>
  <si>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</si>
  <si>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</si>
  <si>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</si>
  <si>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</si>
  <si>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</si>
  <si>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</si>
  <si>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</si>
  <si>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</si>
  <si>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</si>
  <si>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</si>
  <si>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</si>
  <si>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</si>
  <si>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</si>
  <si>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</si>
  <si>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</si>
  <si>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</si>
  <si>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</si>
  <si>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</si>
  <si>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</si>
  <si>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</si>
  <si>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</si>
  <si>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</si>
  <si>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</si>
  <si>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</si>
  <si>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</si>
  <si>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</si>
  <si>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</si>
  <si>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</si>
  <si>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</si>
  <si>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</si>
  <si>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</si>
  <si>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</si>
  <si>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</si>
  <si>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</si>
  <si>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</si>
  <si>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</si>
  <si>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</si>
  <si>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</si>
  <si>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</si>
  <si>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</si>
  <si>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</si>
  <si>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</si>
  <si>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</si>
  <si>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</si>
  <si>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</si>
  <si>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</si>
  <si>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</si>
  <si>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</si>
  <si>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</si>
  <si>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</si>
  <si>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</si>
  <si>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</si>
  <si>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</si>
  <si>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</si>
  <si>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</si>
  <si>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</si>
  <si>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</si>
  <si>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</si>
  <si>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</si>
  <si>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</si>
  <si>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</si>
  <si>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</si>
  <si>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</si>
  <si>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</si>
  <si>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</si>
  <si>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</si>
  <si>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</si>
  <si>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</si>
  <si>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</si>
  <si>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</si>
  <si>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</si>
  <si>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</si>
  <si>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</si>
  <si>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</si>
  <si>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</si>
  <si>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</si>
  <si>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</si>
  <si>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</si>
  <si>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</si>
  <si>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</si>
  <si>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</si>
  <si>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</si>
  <si>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</si>
  <si>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</si>
  <si>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</si>
  <si>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</si>
  <si>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</si>
  <si>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</si>
  <si>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</si>
  <si>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</si>
  <si>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</si>
  <si>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</si>
  <si>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</si>
  <si>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</si>
  <si>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</si>
  <si>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</si>
  <si>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</si>
  <si>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</si>
  <si>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</si>
  <si>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</si>
  <si>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</si>
  <si>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</si>
  <si>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</si>
  <si>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</si>
  <si>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</si>
  <si>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</si>
  <si>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</si>
  <si>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</si>
  <si>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</si>
  <si>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</si>
  <si>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</si>
  <si>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</si>
  <si>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</si>
  <si>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</si>
  <si>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</si>
  <si>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</si>
  <si>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</si>
  <si>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</si>
  <si>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</si>
  <si>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</si>
  <si>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</si>
  <si>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</si>
  <si>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</si>
  <si>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</si>
  <si>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</si>
  <si>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</si>
  <si>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</si>
  <si>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</si>
  <si>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</si>
  <si>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</si>
  <si>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</si>
  <si>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</si>
  <si>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</si>
  <si>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</si>
  <si>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</si>
  <si>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</si>
  <si>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</si>
  <si>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</si>
  <si>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</si>
  <si>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</si>
  <si>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</si>
  <si>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</si>
  <si>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</si>
  <si>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</si>
  <si>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</si>
  <si>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</si>
  <si>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</si>
  <si>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</si>
  <si>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</si>
  <si>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</si>
  <si>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</si>
  <si>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</si>
  <si>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</si>
  <si>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</si>
  <si>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</si>
  <si>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</si>
  <si>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</si>
  <si>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</si>
  <si>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</si>
  <si>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</si>
  <si>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</si>
  <si>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</si>
  <si>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</si>
  <si>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</si>
  <si>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</si>
  <si>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</si>
  <si>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</si>
  <si>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</si>
  <si>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</si>
  <si>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</si>
  <si>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</si>
  <si>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</si>
  <si>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</si>
  <si>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</si>
  <si>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</si>
  <si>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</si>
  <si>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</si>
  <si>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</si>
  <si>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</si>
  <si>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</si>
  <si>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</si>
  <si>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</si>
  <si>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</si>
  <si>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</si>
  <si>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</si>
  <si>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</si>
  <si>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</si>
  <si>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</si>
  <si>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</si>
  <si>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</si>
  <si>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</si>
  <si>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</si>
  <si>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</si>
  <si>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</si>
  <si>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</si>
  <si>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</si>
  <si>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</si>
  <si>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</si>
  <si>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</si>
  <si>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</si>
  <si>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</si>
  <si>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</si>
  <si>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</si>
  <si>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</si>
  <si>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</si>
  <si>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</si>
  <si>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</si>
  <si>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</si>
  <si>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</si>
  <si>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</si>
  <si>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</si>
  <si>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</si>
  <si>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</si>
  <si>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</si>
  <si>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</si>
  <si>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</si>
  <si>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</si>
  <si>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</si>
  <si>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</si>
  <si>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</si>
  <si>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</si>
  <si>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</si>
  <si>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</si>
  <si>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</si>
  <si>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</si>
  <si>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</si>
  <si>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</si>
  <si>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</si>
  <si>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</si>
  <si>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</si>
  <si>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</si>
  <si>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</si>
  <si>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</si>
  <si>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</si>
  <si>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</si>
  <si>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</si>
  <si>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</si>
  <si>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</si>
  <si>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</si>
  <si>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</si>
  <si>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</si>
  <si>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</si>
  <si>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</si>
  <si>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</si>
  <si>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</si>
  <si>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</si>
  <si>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</si>
  <si>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</si>
  <si>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</si>
  <si>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</si>
  <si>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</si>
  <si>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</si>
  <si>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</si>
  <si>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</si>
  <si>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</si>
  <si>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</si>
  <si>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</si>
  <si>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</si>
  <si>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</si>
  <si>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</si>
  <si>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</si>
  <si>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</si>
  <si>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</si>
  <si>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</si>
  <si>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</si>
  <si>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</si>
  <si>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</si>
  <si>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</si>
  <si>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</si>
  <si>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</si>
  <si>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</si>
  <si>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</si>
  <si>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</si>
  <si>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</si>
  <si>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</si>
  <si>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</si>
  <si>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</si>
  <si>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</si>
  <si>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</si>
  <si>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</si>
  <si>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</si>
  <si>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</si>
  <si>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</si>
  <si>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</si>
  <si>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</si>
  <si>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</si>
  <si>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</si>
  <si>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</si>
  <si>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</si>
  <si>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</si>
  <si>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</si>
  <si>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</si>
  <si>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</si>
  <si>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</si>
  <si>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</si>
  <si>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</si>
  <si>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</si>
  <si>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</si>
  <si>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</si>
  <si>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</si>
  <si>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</si>
  <si>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</si>
  <si>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</si>
  <si>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</si>
  <si>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</si>
  <si>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</si>
  <si>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</si>
  <si>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</si>
  <si>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</si>
  <si>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</si>
  <si>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</si>
  <si>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</si>
  <si>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</si>
  <si>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</si>
  <si>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</si>
  <si>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</si>
  <si>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</si>
  <si>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</si>
  <si>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</si>
  <si>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</si>
  <si>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</si>
  <si>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</si>
  <si>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</si>
  <si>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</si>
  <si>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</si>
  <si>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</si>
  <si>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</si>
  <si>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</si>
  <si>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</si>
  <si>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</si>
  <si>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</si>
  <si>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</si>
  <si>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</si>
  <si>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</si>
  <si>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</si>
  <si>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</si>
  <si>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</si>
  <si>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</si>
  <si>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</si>
  <si>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</si>
  <si>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</si>
  <si>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</si>
  <si>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</si>
  <si>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</si>
  <si>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</si>
  <si>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</si>
  <si>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</si>
  <si>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</si>
  <si>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</si>
  <si>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</si>
  <si>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</si>
  <si>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</si>
  <si>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</si>
  <si>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</si>
  <si>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</si>
  <si>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</si>
  <si>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</si>
  <si>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</si>
  <si>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</si>
  <si>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</si>
  <si>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</si>
  <si>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</si>
  <si>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</si>
  <si>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</si>
  <si>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</si>
  <si>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</si>
  <si>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</si>
  <si>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</si>
  <si>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</si>
  <si>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</si>
  <si>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</si>
  <si>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</si>
  <si>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</si>
  <si>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</si>
  <si>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</si>
  <si>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</si>
  <si>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</si>
  <si>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</si>
  <si>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</si>
  <si>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</si>
  <si>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</si>
  <si>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</si>
  <si>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</si>
  <si>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</si>
  <si>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</si>
  <si>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</si>
  <si>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</si>
  <si>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</si>
  <si>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</si>
  <si>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</si>
  <si>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</si>
  <si>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</si>
  <si>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</si>
  <si>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</si>
  <si>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</si>
  <si>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</si>
  <si>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</si>
  <si>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</si>
  <si>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</si>
  <si>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</si>
  <si>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</si>
  <si>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</si>
  <si>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</si>
  <si>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</si>
  <si>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</si>
  <si>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</si>
  <si>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</si>
  <si>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</si>
  <si>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</si>
  <si>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</si>
  <si>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</si>
  <si>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</si>
  <si>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</si>
  <si>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</si>
  <si>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</si>
  <si>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</si>
  <si>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</si>
  <si>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</si>
  <si>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</si>
  <si>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</si>
  <si>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</si>
  <si>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</si>
  <si>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</si>
  <si>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</si>
  <si>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</si>
  <si>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</si>
  <si>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</si>
  <si>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</si>
  <si>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</si>
  <si>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</si>
  <si>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</si>
  <si>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</si>
  <si>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</si>
  <si>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</si>
  <si>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</si>
  <si>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</si>
  <si>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</si>
  <si>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</si>
  <si>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</si>
  <si>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</si>
  <si>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</si>
  <si>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</si>
  <si>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</si>
  <si>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</si>
  <si>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</si>
  <si>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</si>
  <si>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</si>
  <si>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</si>
  <si>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</si>
  <si>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</si>
  <si>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</si>
  <si>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</si>
  <si>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</si>
  <si>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</si>
  <si>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</si>
  <si>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</si>
  <si>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</si>
  <si>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</si>
  <si>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</si>
  <si>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</si>
  <si>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</si>
  <si>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</si>
  <si>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</si>
  <si>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</si>
  <si>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</si>
  <si>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</si>
  <si>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</si>
  <si>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</si>
  <si>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</si>
  <si>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</si>
  <si>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</si>
  <si>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</si>
  <si>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</si>
  <si>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</si>
  <si>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</si>
  <si>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</si>
  <si>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</si>
  <si>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</si>
  <si>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</si>
  <si>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</si>
  <si>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</si>
  <si>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</si>
  <si>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</si>
  <si>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</si>
  <si>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</si>
  <si>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</si>
  <si>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</si>
  <si>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</si>
  <si>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</si>
  <si>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</si>
  <si>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</si>
  <si>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</si>
  <si>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</si>
  <si>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</si>
  <si>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</si>
  <si>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</si>
  <si>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</si>
  <si>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</si>
  <si>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</si>
  <si>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</si>
  <si>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</si>
  <si>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</si>
  <si>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</si>
  <si>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</si>
  <si>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</si>
  <si>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</si>
  <si>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</si>
  <si>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</si>
  <si>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</si>
  <si>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</si>
  <si>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</si>
  <si>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</si>
  <si>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</si>
  <si>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</si>
  <si>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</si>
  <si>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</si>
  <si>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</si>
  <si>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</si>
  <si>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</si>
  <si>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</si>
  <si>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</si>
  <si>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</si>
  <si>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</si>
  <si>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</si>
  <si>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</si>
  <si>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</si>
  <si>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</si>
  <si>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</si>
  <si>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</si>
  <si>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</si>
  <si>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</si>
  <si>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</si>
  <si>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</si>
  <si>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</si>
  <si>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</si>
  <si>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</si>
  <si>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</si>
  <si>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</si>
  <si>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</si>
  <si>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</si>
  <si>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</si>
  <si>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</si>
  <si>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</si>
  <si>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</si>
  <si>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</si>
  <si>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</si>
  <si>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</si>
  <si>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</si>
  <si>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</si>
  <si>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</si>
  <si>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</si>
  <si>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</si>
  <si>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</si>
  <si>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</si>
  <si>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</si>
  <si>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</si>
  <si>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</si>
  <si>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</si>
  <si>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</si>
  <si>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</si>
  <si>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</si>
  <si>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</si>
  <si>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</si>
  <si>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</si>
  <si>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</si>
  <si>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</si>
  <si>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</si>
  <si>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</si>
  <si>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</si>
  <si>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</si>
  <si>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</si>
  <si>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</si>
  <si>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</si>
  <si>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</si>
  <si>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</si>
  <si>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</si>
  <si>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</si>
  <si>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</si>
  <si>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</si>
  <si>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</si>
  <si>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</si>
  <si>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</si>
  <si>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</si>
  <si>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</si>
  <si>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</si>
  <si>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</si>
  <si>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</si>
  <si>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</si>
  <si>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</si>
  <si>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</si>
  <si>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</si>
  <si>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</si>
  <si>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</si>
  <si>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</si>
  <si>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</si>
  <si>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</si>
  <si>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</si>
  <si>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</si>
  <si>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</si>
  <si>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</si>
  <si>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</si>
  <si>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</si>
  <si>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</si>
  <si>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</si>
  <si>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</si>
  <si>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</si>
  <si>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</si>
  <si>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</si>
  <si>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</si>
  <si>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</si>
  <si>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</si>
  <si>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</si>
  <si>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</si>
  <si>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</si>
  <si>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</si>
  <si>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</si>
  <si>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</si>
  <si>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</si>
  <si>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</si>
  <si>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</si>
  <si>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</si>
  <si>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</si>
  <si>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</si>
  <si>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</si>
  <si>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</si>
  <si>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</si>
  <si>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</si>
  <si>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</si>
  <si>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</si>
  <si>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</si>
  <si>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</si>
  <si>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</si>
  <si>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</si>
  <si>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</si>
  <si>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</si>
  <si>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</si>
  <si>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</si>
  <si>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</si>
  <si>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</si>
  <si>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</si>
  <si>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</si>
  <si>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</si>
  <si>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</si>
  <si>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</si>
  <si>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</si>
  <si>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</si>
  <si>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</si>
  <si>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</si>
  <si>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</si>
  <si>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</si>
  <si>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</si>
  <si>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</si>
  <si>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</si>
  <si>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</si>
  <si>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</si>
  <si>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</si>
  <si>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</si>
  <si>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</si>
  <si>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</si>
  <si>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</si>
  <si>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</si>
  <si>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</si>
  <si>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</si>
  <si>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</si>
  <si>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</si>
  <si>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</si>
  <si>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</si>
  <si>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</si>
  <si>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</si>
  <si>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</si>
  <si>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</si>
  <si>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</si>
  <si>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</si>
  <si>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</si>
  <si>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</si>
  <si>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</si>
  <si>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</si>
  <si>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</si>
  <si>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</si>
  <si>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</si>
  <si>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</si>
  <si>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</si>
  <si>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</si>
  <si>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</si>
  <si>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</si>
  <si>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</si>
  <si>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</si>
  <si>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</si>
  <si>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</si>
  <si>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</si>
  <si>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</si>
  <si>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</si>
  <si>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</si>
  <si>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</si>
  <si>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</si>
  <si>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</si>
  <si>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</si>
  <si>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</si>
  <si>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</si>
  <si>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</si>
  <si>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</si>
  <si>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</si>
  <si>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</si>
  <si>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</si>
  <si>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</si>
  <si>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</si>
  <si>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</si>
  <si>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</si>
  <si>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</si>
  <si>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</si>
  <si>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</si>
  <si>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</si>
  <si>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</si>
  <si>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</si>
  <si>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</si>
  <si>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</si>
  <si>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</si>
  <si>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</si>
  <si>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</si>
  <si>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</si>
  <si>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</si>
  <si>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</si>
  <si>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</si>
  <si>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</si>
  <si>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</si>
  <si>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</si>
  <si>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</si>
  <si>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</si>
  <si>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</si>
  <si>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</si>
  <si>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</si>
  <si>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</si>
  <si>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</si>
  <si>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</si>
  <si>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</si>
  <si>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</si>
  <si>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</si>
  <si>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</si>
  <si>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</si>
  <si>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</si>
  <si>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</si>
  <si>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</si>
  <si>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</si>
  <si>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</si>
  <si>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</si>
  <si>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</si>
  <si>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</si>
  <si>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</si>
  <si>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</si>
  <si>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</si>
  <si>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</si>
  <si>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</si>
  <si>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</si>
  <si>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</si>
  <si>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</si>
  <si>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</si>
  <si>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</si>
  <si>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</si>
  <si>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</si>
  <si>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</si>
  <si>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</si>
  <si>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</si>
  <si>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</si>
  <si>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</si>
  <si>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</si>
  <si>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</si>
  <si>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</si>
  <si>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</si>
  <si>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</si>
  <si>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</si>
  <si>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</si>
  <si>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</si>
  <si>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</si>
  <si>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</si>
  <si>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</si>
  <si>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</si>
  <si>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</si>
  <si>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</si>
  <si>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</si>
  <si>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</si>
  <si>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</si>
  <si>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</si>
  <si>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</si>
  <si>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</si>
  <si>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</si>
  <si>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</si>
  <si>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</si>
  <si>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</si>
  <si>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</si>
  <si>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</si>
  <si>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</si>
  <si>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</si>
  <si>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</si>
  <si>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</si>
  <si>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</si>
  <si>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</si>
  <si>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</si>
  <si>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</si>
  <si>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</si>
  <si>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</si>
  <si>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</si>
  <si>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</si>
  <si>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</si>
  <si>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</si>
  <si>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</si>
  <si>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</si>
  <si>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</si>
  <si>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</si>
  <si>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</si>
  <si>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</si>
  <si>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</si>
  <si>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</si>
  <si>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</si>
  <si>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</si>
  <si>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</si>
  <si>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</si>
  <si>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</si>
  <si>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</si>
  <si>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</si>
  <si>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</si>
  <si>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</si>
  <si>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</si>
  <si>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</si>
  <si>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</si>
  <si>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</si>
  <si>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</si>
  <si>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</si>
  <si>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</si>
  <si>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</si>
  <si>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</si>
  <si>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</si>
  <si>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</si>
  <si>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</si>
  <si>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</si>
  <si>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</si>
  <si>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</si>
  <si>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</si>
  <si>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</si>
  <si>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</si>
  <si>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</si>
  <si>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</si>
  <si>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</si>
  <si>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</si>
  <si>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</si>
  <si>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</si>
  <si>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</si>
  <si>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</si>
  <si>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</si>
  <si>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</si>
  <si>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</si>
  <si>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</si>
  <si>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</si>
  <si>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</si>
  <si>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</si>
  <si>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</si>
  <si>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</si>
  <si>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</si>
  <si>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</si>
  <si>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</si>
  <si>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</si>
  <si>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</si>
  <si>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</si>
  <si>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</si>
  <si>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</si>
  <si>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</si>
  <si>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</si>
  <si>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</si>
  <si>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</si>
  <si>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</si>
  <si>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</si>
  <si>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</si>
  <si>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</si>
  <si>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</si>
  <si>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</si>
  <si>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</si>
  <si>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</si>
  <si>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</si>
  <si>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</si>
  <si>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</si>
  <si>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</si>
  <si>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</si>
  <si>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</si>
  <si>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</si>
  <si>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</si>
  <si>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</si>
  <si>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</si>
  <si>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</si>
  <si>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</si>
  <si>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</si>
  <si>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</si>
  <si>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</si>
  <si>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</si>
  <si>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</si>
  <si>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</si>
  <si>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</si>
  <si>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</si>
  <si>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</si>
  <si>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</si>
  <si>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</si>
  <si>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</si>
  <si>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</si>
  <si>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</si>
  <si>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</si>
  <si>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</si>
  <si>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</si>
  <si>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</si>
  <si>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</si>
  <si>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</si>
  <si>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</si>
  <si>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</si>
  <si>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</si>
  <si>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</si>
  <si>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</si>
  <si>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</si>
  <si>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</si>
  <si>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</si>
  <si>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</si>
  <si>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</si>
  <si>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</si>
  <si>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</si>
  <si>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</si>
  <si>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</si>
  <si>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</si>
  <si>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</si>
  <si>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</si>
  <si>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</si>
  <si>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</si>
  <si>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</si>
  <si>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</si>
  <si>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</si>
  <si>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</si>
  <si>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</si>
  <si>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</si>
  <si>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</si>
  <si>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</si>
  <si>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</si>
  <si>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</si>
  <si>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</si>
  <si>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</si>
  <si>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</si>
  <si>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</si>
  <si>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</si>
  <si>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</si>
  <si>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</si>
  <si>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</si>
  <si>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</si>
  <si>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</si>
  <si>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</si>
  <si>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</si>
  <si>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</si>
  <si>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</si>
  <si>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</si>
  <si>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</si>
  <si>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</si>
  <si>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</si>
  <si>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</si>
  <si>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</si>
  <si>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</si>
  <si>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</si>
  <si>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</si>
  <si>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</si>
  <si>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</si>
  <si>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</si>
  <si>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</si>
  <si>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</si>
  <si>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</si>
  <si>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</si>
  <si>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</si>
  <si>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</si>
  <si>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</si>
  <si>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</si>
  <si>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</si>
  <si>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</si>
  <si>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</si>
  <si>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</si>
  <si>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</si>
  <si>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</si>
  <si>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</si>
  <si>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</si>
  <si>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</si>
  <si>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</si>
  <si>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</si>
  <si>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</si>
  <si>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</si>
  <si>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</si>
  <si>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</si>
  <si>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</si>
  <si>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</si>
  <si>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</si>
  <si>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</si>
  <si>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</si>
  <si>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</si>
  <si>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</si>
  <si>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</si>
  <si>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</si>
  <si>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</si>
  <si>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</si>
  <si>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</si>
  <si>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</si>
  <si>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</si>
  <si>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</si>
  <si>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</si>
  <si>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</si>
  <si>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</si>
  <si>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</si>
  <si>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</si>
  <si>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</si>
  <si>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</si>
  <si>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</si>
  <si>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</si>
  <si>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</si>
  <si>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</si>
  <si>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</si>
  <si>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</si>
  <si>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</si>
  <si>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</si>
  <si>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</si>
  <si>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</si>
  <si>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</si>
  <si>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</si>
  <si>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</si>
  <si>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</si>
  <si>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</si>
  <si>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</si>
  <si>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</si>
  <si>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</si>
  <si>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</si>
  <si>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</si>
  <si>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</si>
  <si>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</si>
  <si>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</si>
  <si>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</si>
  <si>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</si>
  <si>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</si>
  <si>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</si>
  <si>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</si>
  <si>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</si>
  <si>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</si>
  <si>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</si>
  <si>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</si>
  <si>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</si>
  <si>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</si>
  <si>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</si>
  <si>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</si>
  <si>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</si>
  <si>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</si>
  <si>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</si>
  <si>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</si>
  <si>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</si>
  <si>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</si>
  <si>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</si>
  <si>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</si>
  <si>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</si>
  <si>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</si>
  <si>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</si>
  <si>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</si>
  <si>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</si>
  <si>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</si>
  <si>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</si>
  <si>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</si>
  <si>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</si>
  <si>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</si>
  <si>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</si>
  <si>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</si>
  <si>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</si>
  <si>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</si>
  <si>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</si>
  <si>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</si>
  <si>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</si>
  <si>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</si>
  <si>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</si>
  <si>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</si>
  <si>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</si>
  <si>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</si>
  <si>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</si>
  <si>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</si>
  <si>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</si>
  <si>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</si>
  <si>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</si>
  <si>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</si>
  <si>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</si>
  <si>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</si>
  <si>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</si>
  <si>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</si>
  <si>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</si>
  <si>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</si>
  <si>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</si>
  <si>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</si>
  <si>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</si>
  <si>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</si>
  <si>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</si>
  <si>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</si>
  <si>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</si>
  <si>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</si>
  <si>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</si>
  <si>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</si>
  <si>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</si>
  <si>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</si>
  <si>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</si>
  <si>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</si>
  <si>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</si>
  <si>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</si>
  <si>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</si>
  <si>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</si>
  <si>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</si>
  <si>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</si>
  <si>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</si>
  <si>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</si>
  <si>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</si>
  <si>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</si>
  <si>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</si>
  <si>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</si>
  <si>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</si>
  <si>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</si>
  <si>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</si>
  <si>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</si>
  <si>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</si>
  <si>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</si>
  <si>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</si>
  <si>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</si>
  <si>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</si>
  <si>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</si>
  <si>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</si>
  <si>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</si>
  <si>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</si>
  <si>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</si>
  <si>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</si>
  <si>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</si>
  <si>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</si>
  <si>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</si>
  <si>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</si>
  <si>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</si>
  <si>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</si>
  <si>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</si>
  <si>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</si>
  <si>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</si>
  <si>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</si>
  <si>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</si>
  <si>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</si>
  <si>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</si>
  <si>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</si>
  <si>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</si>
  <si>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</si>
  <si>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</si>
  <si>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</si>
  <si>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</si>
  <si>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</si>
  <si>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</si>
  <si>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</si>
  <si>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</si>
  <si>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</si>
  <si>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</si>
  <si>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</si>
  <si>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</si>
  <si>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</si>
  <si>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</si>
  <si>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</si>
  <si>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</si>
  <si>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</si>
  <si>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</si>
  <si>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</si>
  <si>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</si>
  <si>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</si>
  <si>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</si>
  <si>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</si>
  <si>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</si>
  <si>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</si>
  <si>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</si>
  <si>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</si>
  <si>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</si>
  <si>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</si>
  <si>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</si>
  <si>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</si>
  <si>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</si>
  <si>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</si>
  <si>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</si>
  <si>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</si>
  <si>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</si>
  <si>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</si>
  <si>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</si>
  <si>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</si>
  <si>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</si>
  <si>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</si>
  <si>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</si>
  <si>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</si>
  <si>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</si>
  <si>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</si>
  <si>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</si>
  <si>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</si>
  <si>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</si>
  <si>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</si>
  <si>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</si>
  <si>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</si>
  <si>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</si>
  <si>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</si>
  <si>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</si>
  <si>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</si>
  <si>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</si>
  <si>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</si>
  <si>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</si>
  <si>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</si>
  <si>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</si>
  <si>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</si>
  <si>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</si>
  <si>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</si>
  <si>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</si>
  <si>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</si>
  <si>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</si>
  <si>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</si>
  <si>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</si>
  <si>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</si>
  <si>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</si>
  <si>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</si>
  <si>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</si>
  <si>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</si>
  <si>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</si>
  <si>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</si>
  <si>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</si>
  <si>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</si>
  <si>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</si>
  <si>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</si>
  <si>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</si>
  <si>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</si>
  <si>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</si>
  <si>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</si>
  <si>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</si>
  <si>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</si>
  <si>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</si>
  <si>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</si>
  <si>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</si>
  <si>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</si>
  <si>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</si>
  <si>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</si>
  <si>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</si>
  <si>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</si>
  <si>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</si>
  <si>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</si>
  <si>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</si>
  <si>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</si>
  <si>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</si>
  <si>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</si>
  <si>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</si>
  <si>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</si>
  <si>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</si>
  <si>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</si>
  <si>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</si>
  <si>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</si>
  <si>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</si>
  <si>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</si>
  <si>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</si>
  <si>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</si>
  <si>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</si>
  <si>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</si>
  <si>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</si>
  <si>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</si>
  <si>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</si>
  <si>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</si>
  <si>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</si>
  <si>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</si>
  <si>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</si>
  <si>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</si>
  <si>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</si>
  <si>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</si>
  <si>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</si>
  <si>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</si>
  <si>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</si>
  <si>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</si>
  <si>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</si>
  <si>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</si>
  <si>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</si>
  <si>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</si>
  <si>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</si>
  <si>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</si>
  <si>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</si>
  <si>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</si>
  <si>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</si>
  <si>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</si>
  <si>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</si>
  <si>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</si>
  <si>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</si>
  <si>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</si>
  <si>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</si>
  <si>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</si>
  <si>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</si>
  <si>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</si>
  <si>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</si>
  <si>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</si>
  <si>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</si>
  <si>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</si>
  <si>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</si>
  <si>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</si>
  <si>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</si>
  <si>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</si>
  <si>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</si>
  <si>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</si>
  <si>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</si>
  <si>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</si>
  <si>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</si>
  <si>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</si>
  <si>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</si>
  <si>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</si>
  <si>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</si>
  <si>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</si>
  <si>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</si>
  <si>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</si>
  <si>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</si>
  <si>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</si>
  <si>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</si>
  <si>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</si>
  <si>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</si>
  <si>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</si>
  <si>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</si>
  <si>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</si>
  <si>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</si>
  <si>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</si>
  <si>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</si>
  <si>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</si>
  <si>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</si>
  <si>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</si>
  <si>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</si>
  <si>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</si>
  <si>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</si>
  <si>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</si>
  <si>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</si>
  <si>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</si>
  <si>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</si>
  <si>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</si>
  <si>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</si>
  <si>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</si>
  <si>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</si>
  <si>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</si>
  <si>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</si>
  <si>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</si>
  <si>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</si>
  <si>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</si>
  <si>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</si>
  <si>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</si>
  <si>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</si>
  <si>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</si>
  <si>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</si>
  <si>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</si>
  <si>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</si>
  <si>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</si>
  <si>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</si>
  <si>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</si>
  <si>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</si>
  <si>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</si>
  <si>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</si>
  <si>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</si>
  <si>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</si>
  <si>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</si>
  <si>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</si>
  <si>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</si>
  <si>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</si>
  <si>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</si>
  <si>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</si>
  <si>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</si>
  <si>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</si>
  <si>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</si>
  <si>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</si>
  <si>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</si>
  <si>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</si>
  <si>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</si>
  <si>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</si>
  <si>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</si>
  <si>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</si>
  <si>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</si>
  <si>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</si>
  <si>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</si>
  <si>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</si>
  <si>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</si>
  <si>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</si>
  <si>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</si>
  <si>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</si>
  <si>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</si>
  <si>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</si>
  <si>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</si>
  <si>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</si>
  <si>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</si>
  <si>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</si>
  <si>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</si>
  <si>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</si>
  <si>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</si>
  <si>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</si>
  <si>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</si>
  <si>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</si>
  <si>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</si>
  <si>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</si>
  <si>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</si>
  <si>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</si>
  <si>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</si>
  <si>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</si>
  <si>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</si>
  <si>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</si>
  <si>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</si>
  <si>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</si>
  <si>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</si>
  <si>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</si>
  <si>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</si>
  <si>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</si>
  <si>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</si>
  <si>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</si>
  <si>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</si>
  <si>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</si>
  <si>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</si>
  <si>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</si>
  <si>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</si>
  <si>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</si>
  <si>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</si>
  <si>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</si>
  <si>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</si>
  <si>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</si>
  <si>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</si>
  <si>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</si>
  <si>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</si>
  <si>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</si>
  <si>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</si>
  <si>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</si>
  <si>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</si>
  <si>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</si>
  <si>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</si>
  <si>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</si>
  <si>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</si>
  <si>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</si>
  <si>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</si>
  <si>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</si>
  <si>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</si>
  <si>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</si>
  <si>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</si>
  <si>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</si>
  <si>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</si>
  <si>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</si>
  <si>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</si>
  <si>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</si>
  <si>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</si>
  <si>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</si>
  <si>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</si>
  <si>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</si>
  <si>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</si>
  <si>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</si>
  <si>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</si>
  <si>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</si>
  <si>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</si>
  <si>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</si>
  <si>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</si>
  <si>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</si>
  <si>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</si>
  <si>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</si>
  <si>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</si>
  <si>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</si>
  <si>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</si>
  <si>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</si>
  <si>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</si>
  <si>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</si>
  <si>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</si>
  <si>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</si>
  <si>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</si>
  <si>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</si>
  <si>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</si>
  <si>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</si>
  <si>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</si>
  <si>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</si>
  <si>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</si>
  <si>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</si>
  <si>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</si>
  <si>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</si>
  <si>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</si>
  <si>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</si>
  <si>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</si>
  <si>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</si>
  <si>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</si>
  <si>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</si>
  <si>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</si>
  <si>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</si>
  <si>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</si>
  <si>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</si>
  <si>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</si>
  <si>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</si>
  <si>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</si>
  <si>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</si>
  <si>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</si>
  <si>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</si>
  <si>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</si>
  <si>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</si>
  <si>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</si>
  <si>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</si>
  <si>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</si>
  <si>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</si>
  <si>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</si>
  <si>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</si>
  <si>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</si>
  <si>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</si>
  <si>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</si>
  <si>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</si>
  <si>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</si>
  <si>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</si>
  <si>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</si>
  <si>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</si>
  <si>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</si>
  <si>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</si>
  <si>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</si>
  <si>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</si>
  <si>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</si>
  <si>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</si>
  <si>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</si>
  <si>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</si>
  <si>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</si>
  <si>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</si>
  <si>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</si>
  <si>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</si>
  <si>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</si>
  <si>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</si>
  <si>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</si>
  <si>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</si>
  <si>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</si>
  <si>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</si>
  <si>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</si>
  <si>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</si>
  <si>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</si>
  <si>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</si>
  <si>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</si>
  <si>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</si>
  <si>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</si>
  <si>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</si>
  <si>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</si>
  <si>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</si>
  <si>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</si>
  <si>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</si>
  <si>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</si>
  <si>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</si>
  <si>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</si>
  <si>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</si>
  <si>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</si>
  <si>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</si>
  <si>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</si>
  <si>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</si>
  <si>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</si>
  <si>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</si>
  <si>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</si>
  <si>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</si>
  <si>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</si>
  <si>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</si>
  <si>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</si>
  <si>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</si>
  <si>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</si>
  <si>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</si>
  <si>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</si>
  <si>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</si>
  <si>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</si>
  <si>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</si>
  <si>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</si>
  <si>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</si>
  <si>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</si>
  <si>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</si>
  <si>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</si>
  <si>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</si>
  <si>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</si>
  <si>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</si>
  <si>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</si>
  <si>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</si>
  <si>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</si>
  <si>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</si>
  <si>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</si>
  <si>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</si>
  <si>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</si>
  <si>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</si>
  <si>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</si>
  <si>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</si>
  <si>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</si>
  <si>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</si>
  <si>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</si>
  <si>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</si>
  <si>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</si>
  <si>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</si>
  <si>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</si>
  <si>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</si>
  <si>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</si>
  <si>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</si>
  <si>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</si>
  <si>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</si>
  <si>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</si>
  <si>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</si>
  <si>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</si>
  <si>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</si>
  <si>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</si>
  <si>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</si>
  <si>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</si>
  <si>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</si>
  <si>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</si>
  <si>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</si>
  <si>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</si>
  <si>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</si>
  <si>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</si>
  <si>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</si>
  <si>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</si>
  <si>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</si>
  <si>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</si>
  <si>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</si>
  <si>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</si>
  <si>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</si>
  <si>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</si>
  <si>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</si>
  <si>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</si>
  <si>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</si>
  <si>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</si>
  <si>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</si>
  <si>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</si>
  <si>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</si>
  <si>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</si>
  <si>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</si>
  <si>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</si>
  <si>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</si>
  <si>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</si>
  <si>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</si>
  <si>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</si>
  <si>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</si>
  <si>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</si>
  <si>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</si>
  <si>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</si>
  <si>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</si>
  <si>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</si>
  <si>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</si>
  <si>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</si>
  <si>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</si>
  <si>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</si>
  <si>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</si>
  <si>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</si>
  <si>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</si>
  <si>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</si>
  <si>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</si>
  <si>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</si>
  <si>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</si>
  <si>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</si>
  <si>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</si>
  <si>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</si>
  <si>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</si>
  <si>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</si>
  <si>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</si>
  <si>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</si>
  <si>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</si>
  <si>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</si>
  <si>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</si>
  <si>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</si>
  <si>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</si>
  <si>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</si>
  <si>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</si>
  <si>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</si>
  <si>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</si>
  <si>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</si>
  <si>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</si>
  <si>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</si>
  <si>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</si>
  <si>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</si>
  <si>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</si>
  <si>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</si>
  <si>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</si>
  <si>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</si>
  <si>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</si>
  <si>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</si>
  <si>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</si>
  <si>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</si>
  <si>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</si>
  <si>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</si>
  <si>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</si>
  <si>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</si>
  <si>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</si>
  <si>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</si>
  <si>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</si>
  <si>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</si>
  <si>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</si>
  <si>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</si>
  <si>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</si>
  <si>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</si>
  <si>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</si>
  <si>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</si>
  <si>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</si>
  <si>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</si>
  <si>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</si>
  <si>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</si>
  <si>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</si>
  <si>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</si>
  <si>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</si>
  <si>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</si>
  <si>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</si>
  <si>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</si>
  <si>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</si>
  <si>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</si>
  <si>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</si>
  <si>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</si>
  <si>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</si>
  <si>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</si>
  <si>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</si>
  <si>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</si>
  <si>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</si>
  <si>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</si>
  <si>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</si>
  <si>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</si>
  <si>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</si>
  <si>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</si>
  <si>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</si>
  <si>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</si>
  <si>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</si>
  <si>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</si>
  <si>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</si>
  <si>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</si>
  <si>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</si>
  <si>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</si>
  <si>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</si>
  <si>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</si>
  <si>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</si>
  <si>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</si>
  <si>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</si>
  <si>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</si>
  <si>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</si>
  <si>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</si>
  <si>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</si>
  <si>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</si>
  <si>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</si>
  <si>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</si>
  <si>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</si>
  <si>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</si>
  <si>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</si>
  <si>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</si>
  <si>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</si>
  <si>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</si>
  <si>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</si>
  <si>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</si>
  <si>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</si>
  <si>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</si>
  <si>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</si>
  <si>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</si>
  <si>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</si>
  <si>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</si>
  <si>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</si>
  <si>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</si>
  <si>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</si>
  <si>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</si>
  <si>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</si>
  <si>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</si>
  <si>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</si>
  <si>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</si>
  <si>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</si>
  <si>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</si>
  <si>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</si>
  <si>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</si>
  <si>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</si>
  <si>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</si>
  <si>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</si>
  <si>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</si>
  <si>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</si>
  <si>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</si>
  <si>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</si>
  <si>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</si>
  <si>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</si>
  <si>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</si>
  <si>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</si>
  <si>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</si>
  <si>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</si>
  <si>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</si>
  <si>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</si>
  <si>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</si>
  <si>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</si>
  <si>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</si>
  <si>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</si>
  <si>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</si>
  <si>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</si>
  <si>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</si>
  <si>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</si>
  <si>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</si>
  <si>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</si>
  <si>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</si>
  <si>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</si>
  <si>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</si>
  <si>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</si>
  <si>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</si>
  <si>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</si>
  <si>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</si>
  <si>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</si>
  <si>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</si>
  <si>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</si>
  <si>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</si>
  <si>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</si>
  <si>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</si>
  <si>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</si>
  <si>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</si>
  <si>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</si>
  <si>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</si>
  <si>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</si>
  <si>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</si>
  <si>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</si>
  <si>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</si>
  <si>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</si>
  <si>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</si>
  <si>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</si>
  <si>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</si>
  <si>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</si>
  <si>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</si>
  <si>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</si>
  <si>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</si>
  <si>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</si>
  <si>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</si>
  <si>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</si>
  <si>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</si>
  <si>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</si>
  <si>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</si>
  <si>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</si>
  <si>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</si>
  <si>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</si>
  <si>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</si>
  <si>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</si>
  <si>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</si>
  <si>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</si>
  <si>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</si>
  <si>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</si>
  <si>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</si>
  <si>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</si>
  <si>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</si>
  <si>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</si>
  <si>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</si>
  <si>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</si>
  <si>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</si>
  <si>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</si>
  <si>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</si>
  <si>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</si>
  <si>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</si>
  <si>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</si>
  <si>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</si>
  <si>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</si>
  <si>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</si>
  <si>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</si>
  <si>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</si>
  <si>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</si>
  <si>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</si>
  <si>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</si>
  <si>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</si>
  <si>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</si>
  <si>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</si>
  <si>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</si>
  <si>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</si>
  <si>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</si>
  <si>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</si>
  <si>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</si>
  <si>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</si>
  <si>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</si>
  <si>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</si>
  <si>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</si>
  <si>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</si>
  <si>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</si>
  <si>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</si>
  <si>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</si>
  <si>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</si>
  <si>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</si>
  <si>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</si>
  <si>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</si>
  <si>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</si>
  <si>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</si>
  <si>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</si>
  <si>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</si>
  <si>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</si>
  <si>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</si>
  <si>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</si>
  <si>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</si>
  <si>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</si>
  <si>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</si>
  <si>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</si>
  <si>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</si>
  <si>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</si>
  <si>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</si>
  <si>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</si>
  <si>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</si>
  <si>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</si>
  <si>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</si>
  <si>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</si>
  <si>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</si>
  <si>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</si>
  <si>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</si>
  <si>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</si>
  <si>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</si>
  <si>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</si>
  <si>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</si>
  <si>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</si>
  <si>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</si>
  <si>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</si>
  <si>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</si>
  <si>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</si>
  <si>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</si>
  <si>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</si>
  <si>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</si>
  <si>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</si>
  <si>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</si>
  <si>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</si>
  <si>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</si>
  <si>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</si>
  <si>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</si>
  <si>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</si>
  <si>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</si>
  <si>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</si>
  <si>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</si>
  <si>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</si>
  <si>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</si>
  <si>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</si>
  <si>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</si>
  <si>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</si>
  <si>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</si>
  <si>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</si>
  <si>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</si>
  <si>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</si>
  <si>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</si>
  <si>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</si>
  <si>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</si>
  <si>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</si>
  <si>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</si>
  <si>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</si>
  <si>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</si>
  <si>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</si>
  <si>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</si>
  <si>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</si>
  <si>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</si>
  <si>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</si>
  <si>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</si>
  <si>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</si>
  <si>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</si>
  <si>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</si>
  <si>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</si>
  <si>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</si>
  <si>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</si>
  <si>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</si>
  <si>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</si>
  <si>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</si>
  <si>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</si>
  <si>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</si>
  <si>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</si>
  <si>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</si>
  <si>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</si>
  <si>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</si>
  <si>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</si>
  <si>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</si>
  <si>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</si>
  <si>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</si>
  <si>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</si>
  <si>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</si>
  <si>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</si>
  <si>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</si>
  <si>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</si>
  <si>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</si>
  <si>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</si>
  <si>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</si>
  <si>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</si>
  <si>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</si>
  <si>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</si>
  <si>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</si>
  <si>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</si>
  <si>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</si>
  <si>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</si>
  <si>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</si>
  <si>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</si>
  <si>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</si>
  <si>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</si>
  <si>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</si>
  <si>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</si>
  <si>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</si>
  <si>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</si>
  <si>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</si>
  <si>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</si>
  <si>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</si>
  <si>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</si>
  <si>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</si>
  <si>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</si>
  <si>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</si>
  <si>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</si>
  <si>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</si>
  <si>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</si>
  <si>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</si>
  <si>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</si>
  <si>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</si>
  <si>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</si>
  <si>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</si>
  <si>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</si>
  <si>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</si>
  <si>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</si>
  <si>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</si>
  <si>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</si>
  <si>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</si>
  <si>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</si>
  <si>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</si>
  <si>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</si>
  <si>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</si>
  <si>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</si>
  <si>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</si>
  <si>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</si>
  <si>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</si>
  <si>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</si>
  <si>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</si>
  <si>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</si>
  <si>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</si>
  <si>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</si>
  <si>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</si>
  <si>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</si>
  <si>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</si>
  <si>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</si>
  <si>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</si>
  <si>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</si>
  <si>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</si>
  <si>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</si>
  <si>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</si>
  <si>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</si>
  <si>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</si>
  <si>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</si>
  <si>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</si>
  <si>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</si>
  <si>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</si>
  <si>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</si>
  <si>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</si>
  <si>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</si>
  <si>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</si>
  <si>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</si>
  <si>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</si>
  <si>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</si>
  <si>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</si>
  <si>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</si>
  <si>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</si>
  <si>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</si>
  <si>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</si>
  <si>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</si>
  <si>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</si>
  <si>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</si>
  <si>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</si>
  <si>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</si>
  <si>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</si>
  <si>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</si>
  <si>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</si>
  <si>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</si>
  <si>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</si>
  <si>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</si>
  <si>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</si>
  <si>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</si>
  <si>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</si>
  <si>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</si>
  <si>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</si>
  <si>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</si>
  <si>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</si>
  <si>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</si>
  <si>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</si>
  <si>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</si>
  <si>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</si>
  <si>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</si>
  <si>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</si>
  <si>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</si>
  <si>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</si>
  <si>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</si>
  <si>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</si>
  <si>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</si>
  <si>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</si>
  <si>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</si>
  <si>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</si>
  <si>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</si>
  <si>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</si>
  <si>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</si>
  <si>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</si>
  <si>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</si>
  <si>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</si>
  <si>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</si>
  <si>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</si>
  <si>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</si>
  <si>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</si>
  <si>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</si>
  <si>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</si>
  <si>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</si>
  <si>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</si>
  <si>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</si>
  <si>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</si>
  <si>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</si>
  <si>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</si>
  <si>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</si>
  <si>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</si>
  <si>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</si>
  <si>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</si>
  <si>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</si>
  <si>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</si>
  <si>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</si>
  <si>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</si>
  <si>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</si>
  <si>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</si>
  <si>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</si>
  <si>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</si>
  <si>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</si>
  <si>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</si>
  <si>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</si>
  <si>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</si>
  <si>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</si>
  <si>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</si>
  <si>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</si>
  <si>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</si>
  <si>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</si>
  <si>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</si>
  <si>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</si>
  <si>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</si>
  <si>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</si>
  <si>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</si>
  <si>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</si>
  <si>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</si>
  <si>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</si>
  <si>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</si>
  <si>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</si>
  <si>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</si>
  <si>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</si>
  <si>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</si>
  <si>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</si>
  <si>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</si>
  <si>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</si>
  <si>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</si>
  <si>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</si>
  <si>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</si>
  <si>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</si>
  <si>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</si>
  <si>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</si>
  <si>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</si>
  <si>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</si>
  <si>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</si>
  <si>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</si>
  <si>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</si>
  <si>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</si>
  <si>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</si>
  <si>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</si>
  <si>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</si>
  <si>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</si>
  <si>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</si>
  <si>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</si>
  <si>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</si>
  <si>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</si>
  <si>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</si>
  <si>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</si>
  <si>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</si>
  <si>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</si>
  <si>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</si>
  <si>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</si>
  <si>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</si>
  <si>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</si>
  <si>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</si>
  <si>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</si>
  <si>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</si>
  <si>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</si>
  <si>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</si>
  <si>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</si>
  <si>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</si>
  <si>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</si>
  <si>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</si>
  <si>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</si>
  <si>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</si>
  <si>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</si>
  <si>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</si>
  <si>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</si>
  <si>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</si>
  <si>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</si>
  <si>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</si>
  <si>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</si>
  <si>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</si>
  <si>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</si>
  <si>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</si>
  <si>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</si>
  <si>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</si>
  <si>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</si>
  <si>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</si>
  <si>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</si>
  <si>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</si>
  <si>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</si>
  <si>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</si>
  <si>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</si>
  <si>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</si>
  <si>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</si>
  <si>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</si>
  <si>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</si>
  <si>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</si>
  <si>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</si>
  <si>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</si>
  <si>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</si>
  <si>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</si>
  <si>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</si>
  <si>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</si>
  <si>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</si>
  <si>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</si>
  <si>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</si>
  <si>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</si>
  <si>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</si>
  <si>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</si>
  <si>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</si>
  <si>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</si>
  <si>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</si>
  <si>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</si>
  <si>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</si>
  <si>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</si>
  <si>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</si>
  <si>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</si>
  <si>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</si>
  <si>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</si>
  <si>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</si>
  <si>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</si>
  <si>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</si>
  <si>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</si>
  <si>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</si>
  <si>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</si>
  <si>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</si>
  <si>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</si>
  <si>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</si>
  <si>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</si>
  <si>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</si>
  <si>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</si>
  <si>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</si>
  <si>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</si>
  <si>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</si>
  <si>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</si>
  <si>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</si>
  <si>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</si>
  <si>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</si>
  <si>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</si>
  <si>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</si>
  <si>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</si>
  <si>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</si>
  <si>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</si>
  <si>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</si>
  <si>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</si>
  <si>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</si>
  <si>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</si>
  <si>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</si>
  <si>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</si>
  <si>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</si>
  <si>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</si>
  <si>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</si>
  <si>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</si>
  <si>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</si>
  <si>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</si>
  <si>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</si>
  <si>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</si>
  <si>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</si>
  <si>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</si>
  <si>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</si>
  <si>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</si>
  <si>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</si>
  <si>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</si>
  <si>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</si>
  <si>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</si>
  <si>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</si>
  <si>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</si>
  <si>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</si>
  <si>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</si>
  <si>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</si>
  <si>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</si>
  <si>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</si>
  <si>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</si>
  <si>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</si>
  <si>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</si>
  <si>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</si>
  <si>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</si>
  <si>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</si>
  <si>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</si>
  <si>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</si>
  <si>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</si>
  <si>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</si>
  <si>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</si>
  <si>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</si>
  <si>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</si>
  <si>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</si>
  <si>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</si>
  <si>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</si>
  <si>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</si>
  <si>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</si>
  <si>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</si>
  <si>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</si>
  <si>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</si>
  <si>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</si>
  <si>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</si>
  <si>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</si>
  <si>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</si>
  <si>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</si>
  <si>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</si>
  <si>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</si>
  <si>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</si>
  <si>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</si>
  <si>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</si>
  <si>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</si>
  <si>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</si>
  <si>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</si>
  <si>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</si>
  <si>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</si>
  <si>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</si>
  <si>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</si>
  <si>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</si>
  <si>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</si>
  <si>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</si>
  <si>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</si>
  <si>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</si>
  <si>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</si>
  <si>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</si>
  <si>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</si>
  <si>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</si>
  <si>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</si>
  <si>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</si>
  <si>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</si>
  <si>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</si>
  <si>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</si>
  <si>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</si>
  <si>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</si>
  <si>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</si>
  <si>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</si>
  <si>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</si>
  <si>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</si>
  <si>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</si>
  <si>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</si>
  <si>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</si>
  <si>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</si>
  <si>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</si>
  <si>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</si>
  <si>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</si>
  <si>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</si>
  <si>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</si>
  <si>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</si>
  <si>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</si>
  <si>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</si>
  <si>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</si>
  <si>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</si>
  <si>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</si>
  <si>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</si>
  <si>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</si>
  <si>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</si>
  <si>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</si>
  <si>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</si>
  <si>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</si>
  <si>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</si>
  <si>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</si>
  <si>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</si>
  <si>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</si>
  <si>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</si>
  <si>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</si>
  <si>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</si>
  <si>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</si>
  <si>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</si>
  <si>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</si>
  <si>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</si>
  <si>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</si>
  <si>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</si>
  <si>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</si>
  <si>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</si>
  <si>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</si>
  <si>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</si>
  <si>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</si>
  <si>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</si>
  <si>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</si>
  <si>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</si>
  <si>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</si>
  <si>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</si>
  <si>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</si>
  <si>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</si>
  <si>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</si>
  <si>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</si>
  <si>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</si>
  <si>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</si>
  <si>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</si>
  <si>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</si>
  <si>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</si>
  <si>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</si>
  <si>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</si>
  <si>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</si>
  <si>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</si>
  <si>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</si>
  <si>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</si>
  <si>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</si>
  <si>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</si>
  <si>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</si>
  <si>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</si>
  <si>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</si>
  <si>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</si>
  <si>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</si>
  <si>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</si>
  <si>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</si>
  <si>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</si>
  <si>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</si>
  <si>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</si>
  <si>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</si>
  <si>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</si>
  <si>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</si>
  <si>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</si>
  <si>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</si>
  <si>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</si>
  <si>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</si>
  <si>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</si>
  <si>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</si>
  <si>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</si>
  <si>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</si>
  <si>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</si>
  <si>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</si>
  <si>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</si>
  <si>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</si>
  <si>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</si>
  <si>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</si>
  <si>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</si>
  <si>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</si>
  <si>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</si>
  <si>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</si>
  <si>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</si>
  <si>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</si>
  <si>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</si>
  <si>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</si>
  <si>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</si>
  <si>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</si>
  <si>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</si>
  <si>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</si>
  <si>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</si>
  <si>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</si>
  <si>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</si>
  <si>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</si>
  <si>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</si>
  <si>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</si>
  <si>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</si>
  <si>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</si>
  <si>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</si>
  <si>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</si>
  <si>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</si>
  <si>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</si>
  <si>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</si>
  <si>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</si>
  <si>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</si>
  <si>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</si>
  <si>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</si>
  <si>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</si>
  <si>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</si>
  <si>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</si>
  <si>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</si>
  <si>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</si>
  <si>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</si>
  <si>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</si>
  <si>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</si>
  <si>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</si>
  <si>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</si>
  <si>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</si>
  <si>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</si>
  <si>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</si>
  <si>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</si>
  <si>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</si>
  <si>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</si>
  <si>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</si>
  <si>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</si>
  <si>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</si>
  <si>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</si>
  <si>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</si>
  <si>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</si>
  <si>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</si>
  <si>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</si>
  <si>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</si>
  <si>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</si>
  <si>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</si>
  <si>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</si>
  <si>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</si>
  <si>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</si>
  <si>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</si>
  <si>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</si>
  <si>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</si>
  <si>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</si>
  <si>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</si>
  <si>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</si>
  <si>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</si>
  <si>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</si>
  <si>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</si>
  <si>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</si>
  <si>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</si>
  <si>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</si>
  <si>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</si>
  <si>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</si>
  <si>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</si>
  <si>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</si>
  <si>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</si>
  <si>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</si>
  <si>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</si>
  <si>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</si>
  <si>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</si>
  <si>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</si>
  <si>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</si>
  <si>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</si>
  <si>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</si>
  <si>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</si>
  <si>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</si>
  <si>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</si>
  <si>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</si>
  <si>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</si>
  <si>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</si>
  <si>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</si>
  <si>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</si>
  <si>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</si>
  <si>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</si>
  <si>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</si>
  <si>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</si>
  <si>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</si>
  <si>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</si>
  <si>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</si>
  <si>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</si>
  <si>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</si>
  <si>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</si>
  <si>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</si>
  <si>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</si>
  <si>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</si>
  <si>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</si>
  <si>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</si>
  <si>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</si>
  <si>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</si>
  <si>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</si>
  <si>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</si>
  <si>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</si>
  <si>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</si>
  <si>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</si>
  <si>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</si>
  <si>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</si>
  <si>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</si>
  <si>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</si>
  <si>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</si>
  <si>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</si>
  <si>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</si>
  <si>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</si>
  <si>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</si>
  <si>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</si>
  <si>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</si>
  <si>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</si>
  <si>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</si>
  <si>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</si>
  <si>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</si>
  <si>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</si>
  <si>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</si>
  <si>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</si>
  <si>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</si>
  <si>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</si>
  <si>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</si>
  <si>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</si>
  <si>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</si>
  <si>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</si>
  <si>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</si>
  <si>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</si>
  <si>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</si>
  <si>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</si>
  <si>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</si>
  <si>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</si>
  <si>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</si>
  <si>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</si>
  <si>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</si>
  <si>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</si>
  <si>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</si>
  <si>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</si>
  <si>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</si>
  <si>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</si>
  <si>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</si>
  <si>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</si>
  <si>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</si>
  <si>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</si>
  <si>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</si>
  <si>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</si>
  <si>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</si>
  <si>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</si>
  <si>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</si>
  <si>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</si>
  <si>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</si>
  <si>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</si>
  <si>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</si>
  <si>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</si>
  <si>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</si>
  <si>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</si>
  <si>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</si>
  <si>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</si>
  <si>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</si>
  <si>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</si>
  <si>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</si>
  <si>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</si>
  <si>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</si>
  <si>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</si>
  <si>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</si>
  <si>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</si>
  <si>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</si>
  <si>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</si>
  <si>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</si>
  <si>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</si>
  <si>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</si>
  <si>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</si>
  <si>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</si>
  <si>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</si>
  <si>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</si>
  <si>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</si>
  <si>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</si>
  <si>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</si>
  <si>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</si>
  <si>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</si>
  <si>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</si>
  <si>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</si>
  <si>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</si>
  <si>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</si>
  <si>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</si>
  <si>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</si>
  <si>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</si>
  <si>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</si>
  <si>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</si>
  <si>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</si>
  <si>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</si>
  <si>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</si>
  <si>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</si>
  <si>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</si>
  <si>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</si>
  <si>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</si>
  <si>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</si>
  <si>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</si>
  <si>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</si>
  <si>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</si>
  <si>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</si>
  <si>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</si>
  <si>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</si>
  <si>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</si>
  <si>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</si>
  <si>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</si>
  <si>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</si>
  <si>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</si>
  <si>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</si>
  <si>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</si>
  <si>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</si>
  <si>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</si>
  <si>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</si>
  <si>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</si>
  <si>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</si>
  <si>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</si>
  <si>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</si>
  <si>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</si>
  <si>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</si>
  <si>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</si>
  <si>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</si>
  <si>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</si>
  <si>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</si>
  <si>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</si>
  <si>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</si>
  <si>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</si>
  <si>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</si>
  <si>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</si>
  <si>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</si>
  <si>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</si>
  <si>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</si>
  <si>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</si>
  <si>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</si>
  <si>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</si>
  <si>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</si>
  <si>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</si>
  <si>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</si>
  <si>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</si>
  <si>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</si>
  <si>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</si>
  <si>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</si>
  <si>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</si>
  <si>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</si>
  <si>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</si>
  <si>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</si>
  <si>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</si>
  <si>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</si>
  <si>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</si>
  <si>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</si>
  <si>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</si>
  <si>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</si>
  <si>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</si>
  <si>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</si>
  <si>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</si>
  <si>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</si>
  <si>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</si>
  <si>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</si>
  <si>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</si>
  <si>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</si>
  <si>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</si>
  <si>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</si>
  <si>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</si>
  <si>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</si>
  <si>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</si>
  <si>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</si>
  <si>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</si>
  <si>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</si>
  <si>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</si>
  <si>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</si>
  <si>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</si>
  <si>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</si>
  <si>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</si>
  <si>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</si>
  <si>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</si>
  <si>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</si>
  <si>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</si>
  <si>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</si>
  <si>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</si>
  <si>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</si>
  <si>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</si>
  <si>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</si>
  <si>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</si>
  <si>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</si>
  <si>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</si>
  <si>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</si>
  <si>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</si>
  <si>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</si>
  <si>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</si>
  <si>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</si>
  <si>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</si>
  <si>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</si>
  <si>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</si>
  <si>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</si>
  <si>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</si>
  <si>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</si>
  <si>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</si>
  <si>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</si>
  <si>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</si>
  <si>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</si>
  <si>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</si>
  <si>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</si>
  <si>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</si>
  <si>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</si>
  <si>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</si>
  <si>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</si>
  <si>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</si>
  <si>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</si>
  <si>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</si>
  <si>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</si>
  <si>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</si>
  <si>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</si>
  <si>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</si>
  <si>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</si>
  <si>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</si>
  <si>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</si>
  <si>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</si>
  <si>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</si>
  <si>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</si>
  <si>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</si>
  <si>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</si>
  <si>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</si>
  <si>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</si>
  <si>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</si>
  <si>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</si>
  <si>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</si>
  <si>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</si>
  <si>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</si>
  <si>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</si>
  <si>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</si>
  <si>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</si>
  <si>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</si>
  <si>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</si>
  <si>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</si>
  <si>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</si>
  <si>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</si>
  <si>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</si>
  <si>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</si>
  <si>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</si>
  <si>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</si>
  <si>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</si>
  <si>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</si>
  <si>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</si>
  <si>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</si>
  <si>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</si>
  <si>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</si>
  <si>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</si>
  <si>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</si>
  <si>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</si>
  <si>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</si>
  <si>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</si>
  <si>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</si>
  <si>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</si>
  <si>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</si>
  <si>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</si>
  <si>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</si>
  <si>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</si>
  <si>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</si>
  <si>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</si>
  <si>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</si>
  <si>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</si>
  <si>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</si>
  <si>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</si>
  <si>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</si>
  <si>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</si>
  <si>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</si>
  <si>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</si>
  <si>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</si>
  <si>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</si>
  <si>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</si>
  <si>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</si>
  <si>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</si>
  <si>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</si>
  <si>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</si>
  <si>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</si>
  <si>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</si>
  <si>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</si>
  <si>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</si>
  <si>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</si>
  <si>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</si>
  <si>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</si>
  <si>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</si>
  <si>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</si>
  <si>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</si>
  <si>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</si>
  <si>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</si>
  <si>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</si>
  <si>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</si>
  <si>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</si>
  <si>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</si>
  <si>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</si>
  <si>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</si>
  <si>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</si>
  <si>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</si>
  <si>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</si>
  <si>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</si>
  <si>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</si>
  <si>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</si>
  <si>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</si>
  <si>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</si>
  <si>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</si>
  <si>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</si>
  <si>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</si>
  <si>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</si>
  <si>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</si>
  <si>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</si>
  <si>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</si>
  <si>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</si>
  <si>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</si>
  <si>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</si>
  <si>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</si>
  <si>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</si>
  <si>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</si>
  <si>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</si>
  <si>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</si>
  <si>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</si>
  <si>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</si>
  <si>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</si>
  <si>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</si>
  <si>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</si>
  <si>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</si>
  <si>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</si>
  <si>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</si>
  <si>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</si>
  <si>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</si>
  <si>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</si>
  <si>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</si>
  <si>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</si>
  <si>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</si>
  <si>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</si>
  <si>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</si>
  <si>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</si>
  <si>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</si>
  <si>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</si>
  <si>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</si>
  <si>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</si>
  <si>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</si>
  <si>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</si>
  <si>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</si>
  <si>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</si>
  <si>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</si>
  <si>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</si>
  <si>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</si>
  <si>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</si>
  <si>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</si>
  <si>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</si>
  <si>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</si>
  <si>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</si>
  <si>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</si>
  <si>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</si>
  <si>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</si>
  <si>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</si>
  <si>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</si>
  <si>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</si>
  <si>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</si>
  <si>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</si>
  <si>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</si>
  <si>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</si>
  <si>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</si>
  <si>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</si>
  <si>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</si>
  <si>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</si>
  <si>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</si>
  <si>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</si>
  <si>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</si>
  <si>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</si>
  <si>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</si>
  <si>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</si>
  <si>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</si>
  <si>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</si>
  <si>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</si>
  <si>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</si>
  <si>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</si>
  <si>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</si>
  <si>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</si>
  <si>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</si>
  <si>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</si>
  <si>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</si>
  <si>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</si>
  <si>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</si>
  <si>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</si>
  <si>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</si>
  <si>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</si>
  <si>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</si>
  <si>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</si>
  <si>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</si>
  <si>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</si>
  <si>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</si>
  <si>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</si>
  <si>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</si>
  <si>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</si>
  <si>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</si>
  <si>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</si>
  <si>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</si>
  <si>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</si>
  <si>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</si>
  <si>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</si>
  <si>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</si>
  <si>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</si>
  <si>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</si>
  <si>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</si>
  <si>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</si>
  <si>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</si>
  <si>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</si>
  <si>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</si>
  <si>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</si>
  <si>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</si>
  <si>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</si>
  <si>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</si>
  <si>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</si>
  <si>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</si>
  <si>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</si>
  <si>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</si>
  <si>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</si>
  <si>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</si>
  <si>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</si>
  <si>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</si>
  <si>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</si>
  <si>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</si>
  <si>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</si>
  <si>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</si>
  <si>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</si>
  <si>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</si>
  <si>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</si>
  <si>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</si>
  <si>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</si>
  <si>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</si>
  <si>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</si>
  <si>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</si>
  <si>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</si>
  <si>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</si>
  <si>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</si>
  <si>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</si>
  <si>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</si>
  <si>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</si>
  <si>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</si>
  <si>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</si>
  <si>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</si>
  <si>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</si>
  <si>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</si>
  <si>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</si>
  <si>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</si>
  <si>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</si>
  <si>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</si>
  <si>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</si>
  <si>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</si>
  <si>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</si>
  <si>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</si>
  <si>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</si>
  <si>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</si>
  <si>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</si>
  <si>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</si>
  <si>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</si>
  <si>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</si>
  <si>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</si>
  <si>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</si>
  <si>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</si>
  <si>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</si>
  <si>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</si>
  <si>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</si>
  <si>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</si>
  <si>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</si>
  <si>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</si>
  <si>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</si>
  <si>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</si>
  <si>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</si>
  <si>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</si>
  <si>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</si>
  <si>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</si>
  <si>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</si>
  <si>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</si>
  <si>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</si>
  <si>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</si>
  <si>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</si>
  <si>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</si>
  <si>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</si>
  <si>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</si>
  <si>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</si>
  <si>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</si>
  <si>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</si>
  <si>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</si>
  <si>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</si>
  <si>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</si>
  <si>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</si>
  <si>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</si>
  <si>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</si>
  <si>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</si>
  <si>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</si>
  <si>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</si>
  <si>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</si>
  <si>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</si>
  <si>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</si>
  <si>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</si>
  <si>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</si>
  <si>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</si>
  <si>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</si>
  <si>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</si>
  <si>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</si>
  <si>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</si>
  <si>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</si>
  <si>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</si>
  <si>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</si>
  <si>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</si>
  <si>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</si>
  <si>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</si>
  <si>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</si>
  <si>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</si>
  <si>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</si>
  <si>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</si>
  <si>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</si>
  <si>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</si>
  <si>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</si>
  <si>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</si>
  <si>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</si>
  <si>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</si>
  <si>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</si>
  <si>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</si>
  <si>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</si>
  <si>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</si>
  <si>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</si>
  <si>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</si>
  <si>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</si>
  <si>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</si>
  <si>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</si>
  <si>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</si>
  <si>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</si>
  <si>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</si>
  <si>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</si>
  <si>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</si>
  <si>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</si>
  <si>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</si>
  <si>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</si>
  <si>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</si>
  <si>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</si>
  <si>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</si>
  <si>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</si>
  <si>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</si>
  <si>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</si>
  <si>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</si>
  <si>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</si>
  <si>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</si>
  <si>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</si>
  <si>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</si>
  <si>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</si>
  <si>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</si>
  <si>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</si>
  <si>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</si>
  <si>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</si>
  <si>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</si>
  <si>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</si>
  <si>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</si>
  <si>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</si>
  <si>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</si>
  <si>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</si>
  <si>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</si>
  <si>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</si>
  <si>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</si>
  <si>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</si>
  <si>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</si>
  <si>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</si>
  <si>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</si>
  <si>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</si>
  <si>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</si>
  <si>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</si>
  <si>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</si>
  <si>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</si>
  <si>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</si>
  <si>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</si>
  <si>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</si>
  <si>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</si>
  <si>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</si>
  <si>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</si>
  <si>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</si>
  <si>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</si>
  <si>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</si>
  <si>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</si>
  <si>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</si>
  <si>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</si>
  <si>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</si>
  <si>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</si>
  <si>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</si>
  <si>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</si>
  <si>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</si>
  <si>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</si>
  <si>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</si>
  <si>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</si>
  <si>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</si>
  <si>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</si>
  <si>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</si>
  <si>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</si>
  <si>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</si>
  <si>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</si>
  <si>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</si>
  <si>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</si>
  <si>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</si>
  <si>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</si>
  <si>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</si>
  <si>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</si>
  <si>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</si>
  <si>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</si>
  <si>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</si>
  <si>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</si>
  <si>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</si>
  <si>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</si>
  <si>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</si>
  <si>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</si>
  <si>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</si>
  <si>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</si>
  <si>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</si>
  <si>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</si>
  <si>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</si>
  <si>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</si>
  <si>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</si>
  <si>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</si>
  <si>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</si>
  <si>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</si>
  <si>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</si>
  <si>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</si>
  <si>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</si>
  <si>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</si>
  <si>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</si>
  <si>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</si>
  <si>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</si>
  <si>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</si>
  <si>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</si>
  <si>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</si>
  <si>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</si>
  <si>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</si>
  <si>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</si>
  <si>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</si>
  <si>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</si>
  <si>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</si>
  <si>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</si>
  <si>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</si>
  <si>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</si>
  <si>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</si>
  <si>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</si>
  <si>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</si>
  <si>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</si>
  <si>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</si>
  <si>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</si>
  <si>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</si>
  <si>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</si>
  <si>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</si>
  <si>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</si>
  <si>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</si>
  <si>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</si>
  <si>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</si>
  <si>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</si>
  <si>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</si>
  <si>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</si>
  <si>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</si>
  <si>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</si>
  <si>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</si>
  <si>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</si>
  <si>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</si>
  <si>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</si>
  <si>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</si>
  <si>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</si>
  <si>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</si>
  <si>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</si>
  <si>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</si>
  <si>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</si>
  <si>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</si>
  <si>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</si>
  <si>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</si>
  <si>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</si>
  <si>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</si>
  <si>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</si>
  <si>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</si>
  <si>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</si>
  <si>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</si>
  <si>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</si>
  <si>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</si>
  <si>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</si>
  <si>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</si>
  <si>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</si>
  <si>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</si>
  <si>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</si>
  <si>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</si>
  <si>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</si>
  <si>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</si>
  <si>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</si>
  <si>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</si>
  <si>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</si>
  <si>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</si>
  <si>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</si>
  <si>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</si>
  <si>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</si>
  <si>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</si>
  <si>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</si>
  <si>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</si>
  <si>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</si>
  <si>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</si>
  <si>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</si>
  <si>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</si>
  <si>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</si>
  <si>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</si>
  <si>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</si>
  <si>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</si>
  <si>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</si>
  <si>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</si>
  <si>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</si>
  <si>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</si>
  <si>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</si>
  <si>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</si>
  <si>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</si>
  <si>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</si>
  <si>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</si>
  <si>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</si>
  <si>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</si>
  <si>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</si>
  <si>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</si>
  <si>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</si>
  <si>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</si>
  <si>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</si>
  <si>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</si>
  <si>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</si>
  <si>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</si>
  <si>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</si>
  <si>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</si>
  <si>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</si>
  <si>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</si>
  <si>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</si>
  <si>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</si>
  <si>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</si>
  <si>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</si>
  <si>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</si>
  <si>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</si>
  <si>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</si>
  <si>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</si>
  <si>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</si>
  <si>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</si>
  <si>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</si>
  <si>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</si>
  <si>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</si>
  <si>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</si>
  <si>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</si>
  <si>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</si>
  <si>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</si>
  <si>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</si>
  <si>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</si>
  <si>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</si>
  <si>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</si>
  <si>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</si>
  <si>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</si>
  <si>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</si>
  <si>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</si>
  <si>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</si>
  <si>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</si>
  <si>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</si>
  <si>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</si>
  <si>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</si>
  <si>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</si>
  <si>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</si>
  <si>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</si>
  <si>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</si>
  <si>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</si>
  <si>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</si>
  <si>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</si>
  <si>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</si>
  <si>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</si>
  <si>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</si>
  <si>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</si>
  <si>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</si>
  <si>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</si>
  <si>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</si>
  <si>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</si>
  <si>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</si>
  <si>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</si>
  <si>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</si>
  <si>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</si>
  <si>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</si>
  <si>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</si>
  <si>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</si>
  <si>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</si>
  <si>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</si>
  <si>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</si>
  <si>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</si>
  <si>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</si>
  <si>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</si>
  <si>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</si>
  <si>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</si>
  <si>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</si>
  <si>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</si>
  <si>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</si>
  <si>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</si>
  <si>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</si>
  <si>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</si>
  <si>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</si>
  <si>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</si>
  <si>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</si>
  <si>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</si>
  <si>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</si>
  <si>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</si>
  <si>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</si>
  <si>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</si>
  <si>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</si>
  <si>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</si>
  <si>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</si>
  <si>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</si>
  <si>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</si>
  <si>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</si>
  <si>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</si>
  <si>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</si>
  <si>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</si>
  <si>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</si>
  <si>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</si>
  <si>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</si>
  <si>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</si>
  <si>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</si>
  <si>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</si>
  <si>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</si>
  <si>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</si>
  <si>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</si>
  <si>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</si>
  <si>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</si>
  <si>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</si>
  <si>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</si>
  <si>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</si>
  <si>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</si>
  <si>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</si>
  <si>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</si>
  <si>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</si>
  <si>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</si>
  <si>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</si>
  <si>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</si>
  <si>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</si>
  <si>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</si>
  <si>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</si>
  <si>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</si>
  <si>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</si>
  <si>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</si>
  <si>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</si>
  <si>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</si>
  <si>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</si>
  <si>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</si>
  <si>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</si>
  <si>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</si>
  <si>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</si>
  <si>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</si>
  <si>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</si>
  <si>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</si>
  <si>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</si>
  <si>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</si>
  <si>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</si>
  <si>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</si>
  <si>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</si>
  <si>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</si>
  <si>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</si>
  <si>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</si>
  <si>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</si>
  <si>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</si>
  <si>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</si>
  <si>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</si>
  <si>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</si>
  <si>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</si>
  <si>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</si>
  <si>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</si>
  <si>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</si>
  <si>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</si>
  <si>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</si>
  <si>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</si>
  <si>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</si>
  <si>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</si>
  <si>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</si>
  <si>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</si>
  <si>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</si>
  <si>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</si>
  <si>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</si>
  <si>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</si>
  <si>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</si>
  <si>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</si>
  <si>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</si>
  <si>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</si>
  <si>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</si>
  <si>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</si>
  <si>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</si>
  <si>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</si>
  <si>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</si>
  <si>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</si>
  <si>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</si>
  <si>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</si>
  <si>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</si>
  <si>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</si>
  <si>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</si>
  <si>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</si>
  <si>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</si>
  <si>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</si>
  <si>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</si>
  <si>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</si>
  <si>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</si>
  <si>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</si>
  <si>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</si>
  <si>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</si>
  <si>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</si>
  <si>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</si>
  <si>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</si>
  <si>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</si>
  <si>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</si>
  <si>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</si>
  <si>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</si>
  <si>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</si>
  <si>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</si>
  <si>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</si>
  <si>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</si>
  <si>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</si>
  <si>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</si>
  <si>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</si>
  <si>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</si>
  <si>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</si>
  <si>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</si>
  <si>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</si>
  <si>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</si>
  <si>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</si>
  <si>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</si>
  <si>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</si>
  <si>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</si>
  <si>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</si>
  <si>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</si>
  <si>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</si>
  <si>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</si>
  <si>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</si>
  <si>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</si>
  <si>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</si>
  <si>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</si>
  <si>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</si>
  <si>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</si>
  <si>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</si>
  <si>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</si>
  <si>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</si>
  <si>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</si>
  <si>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</si>
  <si>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</si>
  <si>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</si>
  <si>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</si>
  <si>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</si>
  <si>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</si>
  <si>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</si>
  <si>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</si>
  <si>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</si>
  <si>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</si>
  <si>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</si>
  <si>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</si>
  <si>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</si>
  <si>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</si>
  <si>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</si>
  <si>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</si>
  <si>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</si>
  <si>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</si>
  <si>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</si>
  <si>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</si>
  <si>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</si>
  <si>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</si>
  <si>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</si>
  <si>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</si>
  <si>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</si>
  <si>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</si>
  <si>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</si>
  <si>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</si>
  <si>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</si>
  <si>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</si>
  <si>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</si>
  <si>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</si>
  <si>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</si>
  <si>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</si>
  <si>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</si>
  <si>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</si>
  <si>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</si>
  <si>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</si>
  <si>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</si>
  <si>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</si>
  <si>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</si>
  <si>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</si>
  <si>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</si>
  <si>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</si>
  <si>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</si>
  <si>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</si>
  <si>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</si>
  <si>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</si>
  <si>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</si>
  <si>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</si>
  <si>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</si>
  <si>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</si>
  <si>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</si>
  <si>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</si>
  <si>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</si>
  <si>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</si>
  <si>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</si>
  <si>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</si>
  <si>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</si>
  <si>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</si>
  <si>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</si>
  <si>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</si>
  <si>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</si>
  <si>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</si>
  <si>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</si>
  <si>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</si>
  <si>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</si>
  <si>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</si>
  <si>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</si>
  <si>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</si>
  <si>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</si>
  <si>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</si>
  <si>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</si>
  <si>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</si>
  <si>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</si>
  <si>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</si>
  <si>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</si>
  <si>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</si>
  <si>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</si>
  <si>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</si>
  <si>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</si>
  <si>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</si>
  <si>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</si>
  <si>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</si>
  <si>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</si>
  <si>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</si>
  <si>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</si>
  <si>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</si>
  <si>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</si>
  <si>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</si>
  <si>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</si>
  <si>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</si>
  <si>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</si>
  <si>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</si>
  <si>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</si>
  <si>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</si>
  <si>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</si>
  <si>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</si>
  <si>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</si>
  <si>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</si>
  <si>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</si>
  <si>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</si>
  <si>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</si>
  <si>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</si>
  <si>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</si>
  <si>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</si>
  <si>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</si>
  <si>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</si>
  <si>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</si>
  <si>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</si>
  <si>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</si>
  <si>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</si>
  <si>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</si>
  <si>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</si>
  <si>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</si>
  <si>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</si>
  <si>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</si>
  <si>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</si>
  <si>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</si>
  <si>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</si>
  <si>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</si>
  <si>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</si>
  <si>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</si>
  <si>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</si>
  <si>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</si>
  <si>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</si>
  <si>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</si>
  <si>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</si>
  <si>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</si>
  <si>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</si>
  <si>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</si>
  <si>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</si>
  <si>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</si>
  <si>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</si>
  <si>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</si>
  <si>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</si>
  <si>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</si>
  <si>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</si>
  <si>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</si>
  <si>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</si>
  <si>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</si>
  <si>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</si>
  <si>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</si>
  <si>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</si>
  <si>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</si>
  <si>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</si>
  <si>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</si>
  <si>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</si>
  <si>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</si>
  <si>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</si>
  <si>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</si>
  <si>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</si>
  <si>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</si>
  <si>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</si>
  <si>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</si>
  <si>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</si>
  <si>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</si>
  <si>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</si>
  <si>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</si>
  <si>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</si>
  <si>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</si>
  <si>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</si>
  <si>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</si>
  <si>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</si>
  <si>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</si>
  <si>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</si>
  <si>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</si>
  <si>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</si>
  <si>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</si>
  <si>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</si>
  <si>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</si>
  <si>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</si>
  <si>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</si>
  <si>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</si>
  <si>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</si>
  <si>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</si>
  <si>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</si>
  <si>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</si>
  <si>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</si>
  <si>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</si>
  <si>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</si>
  <si>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</si>
  <si>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</si>
  <si>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</si>
  <si>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</si>
  <si>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</si>
  <si>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</si>
  <si>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</si>
  <si>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</si>
  <si>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</si>
  <si>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</si>
  <si>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</si>
  <si>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</si>
  <si>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</si>
  <si>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</si>
  <si>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</si>
  <si>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</si>
  <si>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</si>
  <si>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</si>
  <si>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</si>
  <si>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</si>
  <si>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</si>
  <si>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</si>
  <si>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</si>
  <si>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</si>
  <si>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</si>
  <si>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</si>
  <si>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</si>
  <si>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</si>
  <si>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</si>
  <si>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</si>
  <si>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</si>
  <si>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</si>
  <si>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</si>
  <si>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</si>
  <si>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</si>
  <si>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</si>
  <si>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</si>
  <si>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</si>
  <si>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</si>
  <si>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</si>
  <si>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</si>
  <si>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</si>
  <si>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</si>
  <si>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</si>
  <si>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</si>
  <si>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</si>
  <si>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</si>
  <si>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</si>
  <si>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</si>
  <si>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</si>
  <si>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</si>
  <si>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</si>
  <si>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</si>
  <si>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</si>
  <si>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</si>
  <si>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</si>
  <si>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</si>
  <si>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</si>
  <si>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</si>
  <si>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</si>
  <si>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</si>
  <si>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</si>
  <si>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</si>
  <si>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</si>
  <si>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</si>
  <si>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</si>
  <si>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</si>
  <si>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</si>
  <si>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</si>
  <si>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</si>
  <si>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</si>
  <si>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</si>
  <si>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</si>
  <si>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</si>
  <si>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</si>
  <si>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</si>
  <si>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</si>
  <si>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</si>
  <si>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</si>
  <si>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</si>
  <si>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</si>
  <si>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</si>
  <si>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</si>
  <si>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</si>
  <si>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</si>
  <si>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</si>
  <si>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</si>
  <si>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</si>
  <si>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</si>
  <si>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</si>
  <si>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</si>
  <si>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</si>
  <si>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</si>
  <si>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</si>
  <si>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</si>
  <si>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</si>
  <si>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</si>
  <si>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</si>
  <si>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</si>
  <si>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</si>
  <si>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</si>
  <si>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</si>
  <si>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</si>
  <si>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</si>
  <si>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</si>
  <si>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</si>
  <si>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</si>
  <si>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</si>
  <si>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</si>
  <si>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</si>
  <si>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</si>
  <si>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</si>
  <si>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</si>
  <si>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</si>
  <si>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</si>
  <si>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</si>
  <si>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</si>
  <si>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</si>
  <si>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</si>
  <si>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</si>
  <si>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</si>
  <si>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</si>
  <si>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</si>
  <si>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</si>
  <si>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</si>
  <si>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</si>
  <si>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</si>
  <si>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</si>
  <si>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</si>
  <si>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</si>
  <si>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</si>
  <si>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</si>
  <si>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</si>
  <si>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</si>
  <si>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</si>
  <si>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</si>
  <si>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</si>
  <si>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</si>
  <si>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</si>
  <si>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</si>
  <si>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</si>
  <si>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</si>
  <si>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</si>
  <si>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</si>
  <si>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</si>
  <si>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</si>
  <si>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</si>
  <si>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</si>
  <si>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</si>
  <si>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</si>
  <si>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</si>
  <si>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</si>
  <si>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</si>
  <si>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</si>
  <si>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</si>
  <si>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</si>
  <si>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</si>
  <si>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</si>
  <si>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</si>
  <si>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</si>
  <si>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</si>
  <si>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</si>
  <si>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</si>
  <si>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</si>
  <si>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</si>
  <si>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</si>
  <si>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</si>
  <si>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</si>
  <si>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</si>
  <si>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</si>
  <si>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</si>
  <si>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</si>
  <si>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</si>
  <si>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</si>
  <si>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</si>
  <si>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</si>
  <si>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</si>
  <si>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</si>
  <si>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</si>
  <si>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</si>
  <si>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</si>
  <si>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</si>
  <si>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</si>
  <si>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</si>
  <si>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</si>
  <si>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</si>
  <si>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</si>
  <si>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</si>
  <si>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</si>
  <si>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</si>
  <si>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</si>
  <si>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</si>
  <si>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</si>
  <si>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</si>
  <si>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</si>
  <si>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</si>
  <si>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</si>
  <si>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</si>
  <si>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</si>
  <si>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</si>
  <si>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</si>
  <si>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</si>
  <si>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</si>
  <si>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</si>
  <si>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</si>
  <si>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</si>
  <si>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</si>
  <si>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</si>
  <si>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</si>
  <si>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</si>
  <si>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</si>
  <si>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</si>
  <si>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</si>
  <si>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</si>
  <si>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</si>
  <si>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</si>
  <si>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</si>
  <si>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</si>
  <si>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</si>
  <si>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</si>
  <si>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</si>
  <si>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</si>
  <si>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</si>
  <si>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</si>
  <si>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</si>
  <si>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</si>
  <si>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</si>
  <si>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</si>
  <si>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</si>
  <si>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</si>
  <si>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</si>
  <si>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</si>
  <si>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</si>
  <si>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</si>
  <si>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</si>
  <si>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</si>
  <si>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</si>
  <si>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</si>
  <si>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</si>
  <si>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</si>
  <si>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</si>
  <si>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</si>
  <si>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</si>
  <si>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</si>
  <si>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</si>
  <si>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</si>
  <si>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</si>
  <si>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</si>
  <si>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</si>
  <si>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</si>
  <si>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</si>
  <si>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</si>
  <si>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</si>
  <si>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</si>
  <si>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</si>
  <si>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</si>
  <si>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</si>
  <si>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</si>
  <si>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</si>
  <si>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</si>
  <si>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</si>
  <si>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</si>
  <si>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</si>
  <si>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</si>
  <si>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</si>
  <si>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</si>
  <si>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</si>
  <si>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</si>
  <si>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</si>
  <si>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</si>
  <si>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</si>
  <si>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</si>
  <si>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</si>
  <si>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</si>
  <si>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</si>
  <si>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</si>
  <si>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</si>
  <si>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</si>
  <si>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</si>
  <si>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</si>
  <si>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</si>
  <si>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</si>
  <si>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</si>
  <si>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</si>
  <si>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</si>
  <si>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</si>
  <si>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</si>
  <si>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</si>
  <si>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</si>
  <si>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</si>
  <si>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</si>
  <si>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</si>
  <si>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</si>
  <si>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</si>
  <si>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</si>
  <si>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</si>
  <si>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</si>
  <si>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</si>
  <si>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</si>
  <si>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</si>
  <si>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</si>
  <si>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</si>
  <si>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</si>
  <si>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</si>
  <si>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</si>
  <si>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</si>
  <si>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</si>
  <si>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</si>
  <si>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</si>
  <si>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</si>
  <si>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</si>
  <si>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</si>
  <si>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</si>
  <si>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</si>
  <si>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</si>
  <si>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</si>
  <si>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</si>
  <si>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</si>
  <si>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</si>
  <si>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</si>
  <si>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</si>
  <si>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</si>
  <si>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</si>
  <si>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</si>
  <si>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</si>
  <si>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</si>
  <si>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</si>
  <si>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</si>
  <si>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</si>
  <si>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</si>
  <si>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</si>
  <si>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</si>
  <si>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</si>
  <si>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</si>
  <si>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</si>
  <si>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</si>
  <si>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</si>
  <si>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</si>
  <si>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</si>
  <si>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</si>
  <si>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</si>
  <si>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</si>
  <si>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</si>
  <si>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</si>
  <si>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</si>
  <si>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</si>
  <si>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</si>
  <si>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</si>
  <si>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</si>
  <si>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</si>
  <si>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</si>
  <si>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</si>
  <si>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</si>
  <si>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</si>
  <si>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</si>
  <si>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</si>
  <si>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</si>
  <si>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</si>
  <si>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</si>
  <si>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</si>
  <si>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</si>
  <si>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</si>
  <si>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</si>
  <si>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</si>
  <si>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</si>
  <si>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</si>
  <si>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</si>
  <si>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</si>
  <si>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</si>
  <si>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</si>
  <si>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</si>
  <si>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</si>
  <si>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</si>
  <si>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</si>
  <si>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</si>
  <si>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</si>
  <si>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</si>
  <si>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</si>
  <si>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</si>
  <si>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</si>
  <si>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</si>
  <si>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</si>
  <si>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</si>
  <si>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</si>
  <si>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</si>
  <si>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</si>
  <si>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</si>
  <si>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</si>
  <si>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</si>
  <si>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</si>
  <si>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</si>
  <si>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</si>
  <si>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</si>
  <si>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</si>
  <si>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</si>
  <si>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</si>
  <si>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</si>
  <si>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</si>
  <si>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</si>
  <si>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</si>
  <si>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</si>
  <si>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</si>
  <si>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</si>
  <si>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</si>
  <si>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</si>
  <si>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</si>
  <si>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</si>
  <si>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</si>
  <si>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</si>
  <si>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</si>
  <si>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</si>
  <si>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</si>
  <si>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</si>
  <si>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</si>
  <si>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</si>
  <si>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</si>
  <si>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</si>
  <si>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</si>
  <si>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</si>
  <si>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</si>
  <si>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</si>
  <si>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</si>
  <si>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</si>
  <si>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</si>
  <si>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</si>
  <si>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</si>
  <si>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</si>
  <si>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</si>
  <si>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</si>
  <si>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</si>
  <si>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</si>
  <si>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</si>
  <si>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</si>
  <si>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</si>
  <si>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</si>
  <si>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</si>
  <si>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</si>
  <si>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</si>
  <si>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</si>
  <si>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</si>
  <si>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</si>
  <si>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</si>
  <si>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</si>
  <si>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</si>
  <si>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</si>
  <si>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</si>
  <si>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</si>
  <si>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</si>
  <si>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</si>
  <si>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</si>
  <si>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</si>
  <si>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</si>
  <si>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</si>
  <si>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</si>
  <si>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</si>
  <si>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</si>
  <si>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</si>
  <si>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</si>
  <si>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</si>
  <si>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</si>
  <si>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</si>
  <si>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</si>
  <si>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</si>
  <si>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</si>
  <si>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</si>
  <si>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</si>
  <si>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</si>
  <si>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</si>
  <si>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</si>
  <si>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</si>
  <si>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</si>
  <si>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</si>
  <si>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</si>
  <si>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</si>
  <si>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</si>
  <si>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</si>
  <si>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</si>
  <si>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</si>
  <si>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</si>
  <si>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</si>
  <si>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</si>
  <si>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</si>
  <si>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</si>
  <si>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</si>
  <si>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</si>
  <si>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</si>
  <si>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</si>
  <si>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</si>
  <si>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</si>
  <si>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</si>
  <si>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</si>
  <si>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</si>
  <si>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</si>
  <si>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</si>
  <si>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</si>
  <si>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</si>
  <si>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</si>
  <si>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</si>
  <si>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</si>
  <si>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</si>
  <si>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</si>
  <si>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</si>
  <si>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</si>
  <si>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</si>
  <si>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</si>
  <si>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</si>
  <si>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</si>
  <si>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</si>
  <si>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</si>
  <si>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</si>
  <si>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</si>
  <si>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</si>
  <si>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</si>
  <si>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</si>
  <si>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</si>
  <si>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</si>
  <si>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</si>
  <si>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</si>
  <si>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</si>
  <si>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</si>
  <si>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</si>
  <si>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</si>
  <si>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</si>
  <si>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</si>
  <si>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</si>
  <si>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</si>
  <si>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</si>
  <si>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</si>
  <si>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</si>
  <si>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</si>
  <si>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</si>
  <si>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</si>
  <si>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</si>
  <si>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</si>
  <si>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</si>
  <si>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</si>
  <si>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</si>
  <si>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</si>
  <si>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</si>
  <si>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</si>
  <si>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</si>
  <si>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</si>
  <si>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</si>
  <si>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</si>
  <si>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</si>
  <si>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</si>
  <si>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</si>
  <si>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</si>
  <si>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</si>
  <si>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</si>
  <si>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</si>
  <si>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</si>
  <si>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</si>
  <si>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</si>
  <si>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</si>
  <si>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</si>
  <si>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</si>
  <si>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</si>
  <si>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</si>
  <si>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</si>
  <si>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</si>
  <si>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</si>
  <si>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</si>
  <si>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</si>
  <si>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</si>
  <si>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</si>
  <si>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</si>
  <si>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</si>
  <si>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</si>
  <si>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</si>
  <si>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</si>
  <si>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</si>
  <si>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</si>
  <si>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</si>
  <si>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</si>
  <si>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</si>
  <si>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</si>
  <si>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</si>
  <si>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</si>
  <si>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</si>
  <si>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</si>
  <si>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</si>
  <si>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</si>
  <si>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</si>
  <si>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</si>
  <si>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</si>
  <si>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</si>
  <si>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</si>
  <si>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</si>
  <si>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</si>
  <si>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</si>
  <si>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</si>
  <si>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</si>
  <si>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</si>
  <si>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</si>
  <si>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</si>
  <si>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</si>
  <si>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</si>
  <si>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</si>
  <si>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</si>
  <si>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</si>
  <si>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</si>
  <si>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</si>
  <si>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</si>
  <si>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</si>
  <si>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</si>
  <si>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</si>
  <si>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</si>
  <si>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</si>
  <si>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</si>
  <si>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</si>
  <si>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</si>
  <si>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</si>
  <si>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</si>
  <si>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</si>
  <si>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</si>
  <si>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</si>
  <si>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</si>
  <si>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</si>
  <si>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</si>
  <si>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</si>
  <si>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</si>
  <si>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</si>
  <si>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</si>
  <si>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</si>
  <si>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</si>
  <si>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</si>
  <si>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</si>
  <si>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</si>
  <si>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</si>
  <si>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</si>
  <si>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</si>
  <si>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</si>
  <si>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</si>
  <si>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</si>
  <si>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</si>
  <si>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</si>
  <si>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</si>
  <si>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</si>
  <si>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</si>
  <si>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</si>
  <si>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</si>
  <si>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</si>
  <si>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</si>
  <si>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</si>
  <si>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</si>
  <si>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</si>
  <si>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</si>
  <si>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</si>
  <si>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</si>
  <si>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</si>
  <si>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</si>
  <si>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</si>
  <si>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</si>
  <si>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</si>
  <si>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</si>
  <si>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</si>
  <si>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</si>
  <si>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</si>
  <si>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</si>
  <si>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</si>
  <si>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</si>
  <si>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</si>
  <si>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</si>
  <si>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</si>
  <si>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</si>
  <si>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</si>
  <si>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</si>
  <si>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</si>
  <si>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</si>
  <si>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</si>
  <si>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</si>
  <si>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</si>
  <si>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</si>
  <si>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</si>
  <si>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</si>
  <si>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</si>
  <si>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</si>
  <si>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</si>
  <si>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</si>
  <si>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</si>
  <si>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</si>
  <si>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</si>
  <si>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</si>
  <si>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</si>
  <si>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</si>
  <si>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</si>
  <si>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</si>
  <si>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</si>
  <si>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</si>
  <si>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</si>
  <si>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</si>
  <si>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</si>
  <si>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</si>
  <si>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</si>
  <si>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</si>
  <si>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</si>
  <si>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</si>
  <si>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</si>
  <si>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</si>
  <si>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</si>
  <si>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</si>
  <si>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</si>
  <si>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</si>
  <si>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</si>
  <si>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</si>
  <si>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</si>
  <si>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</si>
  <si>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</si>
  <si>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</si>
  <si>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</si>
  <si>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</si>
  <si>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</si>
  <si>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</si>
  <si>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</si>
  <si>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</si>
  <si>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</si>
  <si>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</si>
  <si>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</si>
  <si>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</si>
  <si>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</si>
  <si>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</si>
  <si>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</si>
  <si>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</si>
  <si>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</si>
  <si>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</si>
  <si>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</si>
  <si>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</si>
  <si>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</si>
  <si>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</si>
  <si>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</si>
  <si>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</si>
  <si>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</si>
  <si>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</si>
  <si>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</si>
  <si>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</si>
  <si>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</si>
  <si>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</si>
  <si>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</si>
  <si>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</si>
  <si>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</si>
  <si>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</si>
  <si>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</si>
  <si>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</si>
  <si>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</si>
  <si>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</si>
  <si>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</si>
  <si>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</si>
  <si>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</si>
  <si>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</si>
  <si>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</si>
  <si>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</si>
  <si>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</si>
  <si>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</si>
  <si>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</si>
  <si>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</si>
  <si>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</si>
  <si>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</si>
  <si>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</si>
  <si>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</si>
  <si>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</si>
  <si>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</si>
  <si>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</si>
  <si>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</si>
  <si>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</si>
  <si>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</si>
  <si>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</si>
  <si>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</si>
  <si>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</si>
  <si>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</si>
  <si>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</si>
  <si>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</si>
  <si>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</si>
  <si>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</si>
  <si>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</si>
  <si>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</si>
  <si>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</si>
  <si>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</si>
  <si>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</si>
  <si>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</si>
  <si>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</si>
  <si>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</si>
  <si>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</si>
  <si>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</si>
  <si>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</si>
  <si>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</si>
  <si>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</si>
  <si>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</si>
  <si>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</si>
  <si>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</si>
  <si>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</si>
  <si>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</si>
  <si>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</si>
  <si>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</si>
  <si>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</si>
  <si>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</si>
  <si>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</si>
  <si>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</si>
  <si>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</si>
  <si>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</si>
  <si>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</si>
  <si>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</si>
  <si>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</si>
  <si>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</si>
  <si>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</si>
  <si>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</si>
  <si>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</si>
  <si>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</si>
  <si>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</si>
  <si>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</si>
  <si>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</si>
  <si>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</si>
  <si>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</si>
  <si>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</si>
  <si>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</si>
  <si>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</si>
  <si>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</si>
  <si>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</si>
  <si>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</si>
  <si>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</si>
  <si>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</si>
  <si>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</si>
  <si>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</si>
  <si>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</si>
  <si>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</si>
  <si>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</si>
  <si>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</si>
  <si>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</si>
  <si>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</si>
  <si>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</si>
  <si>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</si>
  <si>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</si>
  <si>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</si>
  <si>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</si>
  <si>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</si>
  <si>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</si>
  <si>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</si>
  <si>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</si>
  <si>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</si>
  <si>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</si>
  <si>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</si>
  <si>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</si>
  <si>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</si>
  <si>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</si>
  <si>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</si>
  <si>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</si>
  <si>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</si>
  <si>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</si>
  <si>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</si>
  <si>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</si>
  <si>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</si>
  <si>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</si>
  <si>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</si>
  <si>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</si>
  <si>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</si>
  <si>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</si>
  <si>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</si>
  <si>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</si>
  <si>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</si>
  <si>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</si>
  <si>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</si>
  <si>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</si>
  <si>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</si>
  <si>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</si>
  <si>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</si>
  <si>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</si>
  <si>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</si>
  <si>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</si>
  <si>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</si>
  <si>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</si>
  <si>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</si>
  <si>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</si>
  <si>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</si>
  <si>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</si>
  <si>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</si>
  <si>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</si>
  <si>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</si>
  <si>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</si>
  <si>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</si>
  <si>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</si>
  <si>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</si>
  <si>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</si>
  <si>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</si>
  <si>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</si>
  <si>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</si>
  <si>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</si>
  <si>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</si>
  <si>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</si>
  <si>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</si>
  <si>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</si>
  <si>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</si>
  <si>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</si>
  <si>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</si>
  <si>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</si>
  <si>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</si>
  <si>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</si>
  <si>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</si>
  <si>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</si>
  <si>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</si>
  <si>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</si>
  <si>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</si>
  <si>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</si>
  <si>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</si>
  <si>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</si>
  <si>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</si>
  <si>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</si>
  <si>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</si>
  <si>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</si>
  <si>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</si>
  <si>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</si>
  <si>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</si>
  <si>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</si>
  <si>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</si>
  <si>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</si>
  <si>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</si>
  <si>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</si>
  <si>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</si>
  <si>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</si>
  <si>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</si>
  <si>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</si>
  <si>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</si>
  <si>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</si>
  <si>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</si>
  <si>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</si>
  <si>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</si>
  <si>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</si>
  <si>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</si>
  <si>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</si>
  <si>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</si>
  <si>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</si>
  <si>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</si>
  <si>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</si>
  <si>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</si>
  <si>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</si>
  <si>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</si>
  <si>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</si>
  <si>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</si>
  <si>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</si>
  <si>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</si>
  <si>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</si>
  <si>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</si>
  <si>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</si>
  <si>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</si>
  <si>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</si>
  <si>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</si>
  <si>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</si>
  <si>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</si>
  <si>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</si>
  <si>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</si>
  <si>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</si>
  <si>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</si>
  <si>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</si>
  <si>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</si>
  <si>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</si>
  <si>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</si>
  <si>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</si>
  <si>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</si>
  <si>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</si>
  <si>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</si>
  <si>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</si>
  <si>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</si>
  <si>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</si>
  <si>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</si>
  <si>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</si>
  <si>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</si>
  <si>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</si>
  <si>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</si>
  <si>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</si>
  <si>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</si>
  <si>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</si>
  <si>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</si>
  <si>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</si>
  <si>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</si>
  <si>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</si>
  <si>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</si>
  <si>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</si>
  <si>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</si>
  <si>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</si>
  <si>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</si>
  <si>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</si>
  <si>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</si>
  <si>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</si>
  <si>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</si>
  <si>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</si>
  <si>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</si>
  <si>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</si>
  <si>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</si>
  <si>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</si>
  <si>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</si>
  <si>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</si>
  <si>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</si>
  <si>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</si>
  <si>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</si>
  <si>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</si>
  <si>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</si>
  <si>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</si>
  <si>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</si>
  <si>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</si>
  <si>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</si>
  <si>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</si>
  <si>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</si>
  <si>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</si>
  <si>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</si>
  <si>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</si>
  <si>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</si>
  <si>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</si>
  <si>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</si>
  <si>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</si>
  <si>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</si>
  <si>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</si>
  <si>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</si>
  <si>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</si>
  <si>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</si>
  <si>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</si>
  <si>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</si>
  <si>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</si>
  <si>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</si>
  <si>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</si>
  <si>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</si>
  <si>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</si>
  <si>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</si>
  <si>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</si>
  <si>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</si>
  <si>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</si>
  <si>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</si>
  <si>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</si>
  <si>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</si>
  <si>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</si>
  <si>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</si>
  <si>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</si>
  <si>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</si>
  <si>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</si>
  <si>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</si>
  <si>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</si>
  <si>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</si>
  <si>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</si>
  <si>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</si>
  <si>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</si>
  <si>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</si>
  <si>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</si>
  <si>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</si>
  <si>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</si>
  <si>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</si>
  <si>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</si>
  <si>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</si>
  <si>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</si>
  <si>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</si>
  <si>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</si>
  <si>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</si>
  <si>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</si>
  <si>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</si>
  <si>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</si>
  <si>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</si>
  <si>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</si>
  <si>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</si>
  <si>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</si>
  <si>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</si>
  <si>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</si>
  <si>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</si>
  <si>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</si>
  <si>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</si>
  <si>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</si>
  <si>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</si>
  <si>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</si>
  <si>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</si>
  <si>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</si>
  <si>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</si>
  <si>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</si>
  <si>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</si>
  <si>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</si>
  <si>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</si>
  <si>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</si>
  <si>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</si>
  <si>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</si>
  <si>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</si>
  <si>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</si>
  <si>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</si>
  <si>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</si>
  <si>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</si>
  <si>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</si>
  <si>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</si>
  <si>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</si>
  <si>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</si>
  <si>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</si>
  <si>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</si>
  <si>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</si>
  <si>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</si>
  <si>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</si>
  <si>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</si>
  <si>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</si>
  <si>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</si>
  <si>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</si>
  <si>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</si>
  <si>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</si>
  <si>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</si>
  <si>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</si>
  <si>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</si>
  <si>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</si>
  <si>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</si>
  <si>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</si>
  <si>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</si>
  <si>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</si>
  <si>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</si>
  <si>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</si>
  <si>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</si>
  <si>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</si>
  <si>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</si>
  <si>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</si>
  <si>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</si>
  <si>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</si>
  <si>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</si>
  <si>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</si>
  <si>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</si>
  <si>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</si>
  <si>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</si>
  <si>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</si>
  <si>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</si>
  <si>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</si>
  <si>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</si>
  <si>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</si>
  <si>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</si>
  <si>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</si>
  <si>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</si>
  <si>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</si>
  <si>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</si>
  <si>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</si>
  <si>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</si>
  <si>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</si>
  <si>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</si>
  <si>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</si>
  <si>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</si>
  <si>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</si>
  <si>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</si>
  <si>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</si>
  <si>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</si>
  <si>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</si>
  <si>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</si>
  <si>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</si>
  <si>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</si>
  <si>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</si>
  <si>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</si>
  <si>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</si>
  <si>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</si>
  <si>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</si>
  <si>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</si>
  <si>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</si>
  <si>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</si>
  <si>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</si>
  <si>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</si>
  <si>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</si>
  <si>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</si>
  <si>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</si>
  <si>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</si>
  <si>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</si>
  <si>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</si>
  <si>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</si>
  <si>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</si>
  <si>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</si>
  <si>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</si>
  <si>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</si>
  <si>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</si>
  <si>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</si>
  <si>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</si>
  <si>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</si>
  <si>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</si>
  <si>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</si>
  <si>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</si>
  <si>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</si>
  <si>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</si>
  <si>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</si>
  <si>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</si>
  <si>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</si>
  <si>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</si>
  <si>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</si>
  <si>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</si>
  <si>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</si>
  <si>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</si>
  <si>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</si>
  <si>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</si>
  <si>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</si>
  <si>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</si>
  <si>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</si>
  <si>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</si>
  <si>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</si>
  <si>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</si>
  <si>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</si>
  <si>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</si>
  <si>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</si>
  <si>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</si>
  <si>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</si>
  <si>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</si>
  <si>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</si>
  <si>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</si>
  <si>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</si>
  <si>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</si>
  <si>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</si>
  <si>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</si>
  <si>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</si>
  <si>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</si>
  <si>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</si>
  <si>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</si>
  <si>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</si>
  <si>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</si>
  <si>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</si>
  <si>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</si>
  <si>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</si>
  <si>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</si>
  <si>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</si>
  <si>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</si>
  <si>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</si>
  <si>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</si>
  <si>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</si>
  <si>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</si>
  <si>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</si>
  <si>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</si>
  <si>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</si>
  <si>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</si>
  <si>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</si>
  <si>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</si>
  <si>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</si>
  <si>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</si>
  <si>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</si>
  <si>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</si>
  <si>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</si>
  <si>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</si>
  <si>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</si>
  <si>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</si>
  <si>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</si>
  <si>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</si>
  <si>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</si>
  <si>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</si>
  <si>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</si>
  <si>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</si>
  <si>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</si>
  <si>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</si>
  <si>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</si>
  <si>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</si>
  <si>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</si>
  <si>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</si>
  <si>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</si>
  <si>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</si>
  <si>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</si>
  <si>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</si>
  <si>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</si>
  <si>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</si>
  <si>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</si>
  <si>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</si>
  <si>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</si>
  <si>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</si>
  <si>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</si>
  <si>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</si>
  <si>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</si>
  <si>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</si>
  <si>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</si>
  <si>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</si>
  <si>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</si>
  <si>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</si>
  <si>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</si>
  <si>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</si>
  <si>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</si>
  <si>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</si>
  <si>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</si>
  <si>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</si>
  <si>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</si>
  <si>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</si>
  <si>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</si>
  <si>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</si>
  <si>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</si>
  <si>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</si>
  <si>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</si>
  <si>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</si>
  <si>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</si>
  <si>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</si>
  <si>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</si>
  <si>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</si>
  <si>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</si>
  <si>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</si>
  <si>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</si>
  <si>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</si>
  <si>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</si>
  <si>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</si>
  <si>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</si>
  <si>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</si>
  <si>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</si>
  <si>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</si>
  <si>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</si>
  <si>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</si>
  <si>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</si>
  <si>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</si>
  <si>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</si>
  <si>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</si>
  <si>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</si>
  <si>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</si>
  <si>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</si>
  <si>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</si>
  <si>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</si>
  <si>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</si>
  <si>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</si>
  <si>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</si>
  <si>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</si>
  <si>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</si>
  <si>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</si>
  <si>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</si>
  <si>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</si>
  <si>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</si>
  <si>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</si>
  <si>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</si>
  <si>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</si>
  <si>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</si>
  <si>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</si>
  <si>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</si>
  <si>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</si>
  <si>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</si>
  <si>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</si>
  <si>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</si>
  <si>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</si>
  <si>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</si>
  <si>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</si>
  <si>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</si>
  <si>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</si>
  <si>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</si>
  <si>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</si>
  <si>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</si>
  <si>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</si>
  <si>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</si>
  <si>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</si>
  <si>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</si>
  <si>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</si>
  <si>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</si>
  <si>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</si>
  <si>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</si>
  <si>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</si>
  <si>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</si>
  <si>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</si>
  <si>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</si>
  <si>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</si>
  <si>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</si>
  <si>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</si>
  <si>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</si>
  <si>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</si>
  <si>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</si>
  <si>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</si>
  <si>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</si>
  <si>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</si>
  <si>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</si>
  <si>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</si>
  <si>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</si>
  <si>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</si>
  <si>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</si>
  <si>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</si>
  <si>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</si>
  <si>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</si>
  <si>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</si>
  <si>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</si>
  <si>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</si>
  <si>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</si>
  <si>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</si>
  <si>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</si>
  <si>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</si>
  <si>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</si>
  <si>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</si>
  <si>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</si>
  <si>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</si>
  <si>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</si>
  <si>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</si>
  <si>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</si>
  <si>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</si>
  <si>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</si>
  <si>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</si>
  <si>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</si>
  <si>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</si>
  <si>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</si>
  <si>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</si>
  <si>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</si>
  <si>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</si>
  <si>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</si>
  <si>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</si>
  <si>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</si>
  <si>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</si>
  <si>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</si>
  <si>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</si>
  <si>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</si>
  <si>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</si>
  <si>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</si>
  <si>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</si>
  <si>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</si>
  <si>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</si>
  <si>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</si>
  <si>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</si>
  <si>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</si>
  <si>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</si>
  <si>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</si>
  <si>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</si>
  <si>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</si>
  <si>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</si>
  <si>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</si>
  <si>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</si>
  <si>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</si>
  <si>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</si>
  <si>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</si>
  <si>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</si>
  <si>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</si>
  <si>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</si>
  <si>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</si>
  <si>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</si>
  <si>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</si>
  <si>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</si>
  <si>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</si>
  <si>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</si>
  <si>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</si>
  <si>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</si>
  <si>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</si>
  <si>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</si>
  <si>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</si>
  <si>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</si>
  <si>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</si>
  <si>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</si>
  <si>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</si>
  <si>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</si>
  <si>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</si>
  <si>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</si>
  <si>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</si>
  <si>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</si>
  <si>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</si>
  <si>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</si>
  <si>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</si>
  <si>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</si>
  <si>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</si>
  <si>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</si>
  <si>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</si>
  <si>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</si>
  <si>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</si>
  <si>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</si>
  <si>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</si>
  <si>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</si>
  <si>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</si>
  <si>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</si>
  <si>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</si>
  <si>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</si>
  <si>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</si>
  <si>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</si>
  <si>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</si>
  <si>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</si>
  <si>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</si>
  <si>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</si>
  <si>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</si>
  <si>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</si>
  <si>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</si>
  <si>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</si>
  <si>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</si>
  <si>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</si>
  <si>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</si>
  <si>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</si>
  <si>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</si>
  <si>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</si>
  <si>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</si>
  <si>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</si>
  <si>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</si>
  <si>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</si>
  <si>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</si>
  <si>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</si>
  <si>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</si>
  <si>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</si>
  <si>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</si>
  <si>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</si>
  <si>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</si>
  <si>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</si>
  <si>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</si>
  <si>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</si>
  <si>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</si>
  <si>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</si>
  <si>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</si>
  <si>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</si>
  <si>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</si>
  <si>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</si>
  <si>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</si>
  <si>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</si>
  <si>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</si>
  <si>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</si>
  <si>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</si>
  <si>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</si>
  <si>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</si>
  <si>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</si>
  <si>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</si>
  <si>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</si>
  <si>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</si>
  <si>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</si>
  <si>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</si>
  <si>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</si>
  <si>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</si>
  <si>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</si>
  <si>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</si>
  <si>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</si>
  <si>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</si>
  <si>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</si>
  <si>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</si>
  <si>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</si>
  <si>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</si>
  <si>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</si>
  <si>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</si>
  <si>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</si>
  <si>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</si>
  <si>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</si>
  <si>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</si>
  <si>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</si>
  <si>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</si>
  <si>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</si>
  <si>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</si>
  <si>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</si>
  <si>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</si>
  <si>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</si>
  <si>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</si>
  <si>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</si>
  <si>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</si>
  <si>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</si>
  <si>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</si>
  <si>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</si>
  <si>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</si>
  <si>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</si>
  <si>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</si>
  <si>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</si>
  <si>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</si>
  <si>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</si>
  <si>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</si>
  <si>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</si>
  <si>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</si>
  <si>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</si>
  <si>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</si>
  <si>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</si>
  <si>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</si>
  <si>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</si>
  <si>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</si>
  <si>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</si>
  <si>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</si>
  <si>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</si>
  <si>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</si>
  <si>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</si>
  <si>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</si>
  <si>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</si>
  <si>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</si>
  <si>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</si>
  <si>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</si>
  <si>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</si>
  <si>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</si>
  <si>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</si>
  <si>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</si>
  <si>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</si>
  <si>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</si>
  <si>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</si>
  <si>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</si>
  <si>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</si>
  <si>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</si>
  <si>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</si>
  <si>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</si>
  <si>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</si>
  <si>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</si>
  <si>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</si>
  <si>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</si>
  <si>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</si>
  <si>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</si>
  <si>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</si>
  <si>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</si>
  <si>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</si>
  <si>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</si>
  <si>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</si>
  <si>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</si>
  <si>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</si>
  <si>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</si>
  <si>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</si>
  <si>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</si>
  <si>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</si>
  <si>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</si>
  <si>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</si>
  <si>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</si>
  <si>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</si>
  <si>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</si>
  <si>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</si>
  <si>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</si>
  <si>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</si>
  <si>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</si>
  <si>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</si>
  <si>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</si>
  <si>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</si>
  <si>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</si>
  <si>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</si>
  <si>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</si>
  <si>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</si>
  <si>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</si>
  <si>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</si>
  <si>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</si>
  <si>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</si>
  <si>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</si>
  <si>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</si>
  <si>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</si>
  <si>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</si>
  <si>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</si>
  <si>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</si>
  <si>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</si>
  <si>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</si>
  <si>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</si>
  <si>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</si>
  <si>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</si>
  <si>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</si>
  <si>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</si>
  <si>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</si>
  <si>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</si>
  <si>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</si>
  <si>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</si>
  <si>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</si>
  <si>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</si>
  <si>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</si>
  <si>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</si>
  <si>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</si>
  <si>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</si>
  <si>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</si>
  <si>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</si>
  <si>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</si>
  <si>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</si>
  <si>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</si>
  <si>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</si>
  <si>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</si>
  <si>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</si>
  <si>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</si>
  <si>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</si>
  <si>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</si>
  <si>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</si>
  <si>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</si>
  <si>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</si>
  <si>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</si>
  <si>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</si>
  <si>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</si>
  <si>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</si>
  <si>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</si>
  <si>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</si>
  <si>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</si>
  <si>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</si>
  <si>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</si>
  <si>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</si>
  <si>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</si>
  <si>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</si>
  <si>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</si>
  <si>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</si>
  <si>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</si>
  <si>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</si>
  <si>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</si>
  <si>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</si>
  <si>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</si>
  <si>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</si>
  <si>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</si>
  <si>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</si>
  <si>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</si>
  <si>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</si>
  <si>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</si>
  <si>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</si>
  <si>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</si>
  <si>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</si>
  <si>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</si>
  <si>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</si>
  <si>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</si>
  <si>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</si>
  <si>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</si>
  <si>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</si>
  <si>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</si>
  <si>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</si>
  <si>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</si>
  <si>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</si>
  <si>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</si>
  <si>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</si>
  <si>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</si>
  <si>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</si>
  <si>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</si>
  <si>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</si>
  <si>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</si>
  <si>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</si>
  <si>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</si>
  <si>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</si>
  <si>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</si>
  <si>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</si>
  <si>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</si>
  <si>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</si>
  <si>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</si>
  <si>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</si>
  <si>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</si>
  <si>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</si>
  <si>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</si>
  <si>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</si>
  <si>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</si>
  <si>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</si>
  <si>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</si>
  <si>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</si>
  <si>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</si>
  <si>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</si>
  <si>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</si>
  <si>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</si>
  <si>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</si>
  <si>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</si>
  <si>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</si>
  <si>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</si>
  <si>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</si>
  <si>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</si>
  <si>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</si>
  <si>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</si>
  <si>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</si>
  <si>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</si>
  <si>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</si>
  <si>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</si>
  <si>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</si>
  <si>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</si>
  <si>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</si>
  <si>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</si>
  <si>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</si>
  <si>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</si>
  <si>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</si>
  <si>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</si>
  <si>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</si>
  <si>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</si>
  <si>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</si>
  <si>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</si>
  <si>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</si>
  <si>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</si>
  <si>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</si>
  <si>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</si>
  <si>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</si>
  <si>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</si>
  <si>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</si>
  <si>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</si>
  <si>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</si>
  <si>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</si>
  <si>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</si>
  <si>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</si>
  <si>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</si>
  <si>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</si>
  <si>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</si>
  <si>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</si>
  <si>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</si>
  <si>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</si>
  <si>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</si>
  <si>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</si>
  <si>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</si>
  <si>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</si>
  <si>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</si>
  <si>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</si>
  <si>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</si>
  <si>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</si>
  <si>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</si>
  <si>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</si>
  <si>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</si>
  <si>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</si>
  <si>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</si>
  <si>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</si>
  <si>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</si>
  <si>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</si>
  <si>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</si>
  <si>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</si>
  <si>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</si>
  <si>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</si>
  <si>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</si>
  <si>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</si>
  <si>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</si>
  <si>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</si>
  <si>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</si>
  <si>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</si>
  <si>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</si>
  <si>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</si>
  <si>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</si>
  <si>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</si>
  <si>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</si>
  <si>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</si>
  <si>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</si>
  <si>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</si>
  <si>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</si>
  <si>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</si>
  <si>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</si>
  <si>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</si>
  <si>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</si>
  <si>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</si>
  <si>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</si>
  <si>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</si>
  <si>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</si>
  <si>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</si>
  <si>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</si>
  <si>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</si>
  <si>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</si>
  <si>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</si>
  <si>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</si>
  <si>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</si>
  <si>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</si>
  <si>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</si>
  <si>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</si>
  <si>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</si>
  <si>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</si>
  <si>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</si>
  <si>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</si>
  <si>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</si>
  <si>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</si>
  <si>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</si>
  <si>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</si>
  <si>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</si>
  <si>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</si>
  <si>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</si>
  <si>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</si>
  <si>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</si>
  <si>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</si>
  <si>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</si>
  <si>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</si>
  <si>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</si>
  <si>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</si>
  <si>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</si>
  <si>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</si>
  <si>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</si>
  <si>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</si>
  <si>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</si>
  <si>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</si>
  <si>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</si>
  <si>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</si>
  <si>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</si>
  <si>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</si>
  <si>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</si>
  <si>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</si>
  <si>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</si>
  <si>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</si>
  <si>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</si>
  <si>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</si>
  <si>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</si>
  <si>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</si>
  <si>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</si>
  <si>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</si>
  <si>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</si>
  <si>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</si>
  <si>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</si>
  <si>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</si>
  <si>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</si>
  <si>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</si>
  <si>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</si>
  <si>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</si>
  <si>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</si>
  <si>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</si>
  <si>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</si>
  <si>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</si>
  <si>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</si>
  <si>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</si>
  <si>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</si>
  <si>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</si>
  <si>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</si>
  <si>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</si>
  <si>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</si>
  <si>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</si>
  <si>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</si>
  <si>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</si>
  <si>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</si>
  <si>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</si>
  <si>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</si>
  <si>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</si>
  <si>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</si>
  <si>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</si>
  <si>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</si>
  <si>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</si>
  <si>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</si>
  <si>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</si>
  <si>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</si>
  <si>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</si>
  <si>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</si>
  <si>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</si>
  <si>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</si>
  <si>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</si>
  <si>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</si>
  <si>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</si>
  <si>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</si>
  <si>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</si>
  <si>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</si>
  <si>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</si>
  <si>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</si>
  <si>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</si>
  <si>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</si>
  <si>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</si>
  <si>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</si>
  <si>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</si>
  <si>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</si>
  <si>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</si>
  <si>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</si>
  <si>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</si>
  <si>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</si>
  <si>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</si>
  <si>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</si>
  <si>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</si>
  <si>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</si>
  <si>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</si>
  <si>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</si>
  <si>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</si>
  <si>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</si>
  <si>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</si>
  <si>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</si>
  <si>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</si>
  <si>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</si>
  <si>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</si>
  <si>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</si>
  <si>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</si>
  <si>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</si>
  <si>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</si>
  <si>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</si>
  <si>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</si>
  <si>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</si>
  <si>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</si>
  <si>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</si>
  <si>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</si>
  <si>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</si>
  <si>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</si>
  <si>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</si>
  <si>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</si>
  <si>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</si>
  <si>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</si>
  <si>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</si>
  <si>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</si>
  <si>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</si>
  <si>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</si>
  <si>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</si>
  <si>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</si>
  <si>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</si>
  <si>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</si>
  <si>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</si>
  <si>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</si>
  <si>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</si>
  <si>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</si>
  <si>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</si>
  <si>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</si>
  <si>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</si>
  <si>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</si>
  <si>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</si>
  <si>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</si>
  <si>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</si>
  <si>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</si>
  <si>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</si>
  <si>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</si>
  <si>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</si>
  <si>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</si>
  <si>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</si>
  <si>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</si>
  <si>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</si>
  <si>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</si>
  <si>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</si>
  <si>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</si>
  <si>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</si>
  <si>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</si>
  <si>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</si>
  <si>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</si>
  <si>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</si>
  <si>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</si>
  <si>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</si>
  <si>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</si>
  <si>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</si>
  <si>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</si>
  <si>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</si>
  <si>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</si>
  <si>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</si>
  <si>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</si>
  <si>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</si>
  <si>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</si>
  <si>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</si>
  <si>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</si>
  <si>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</si>
  <si>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</si>
  <si>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</si>
  <si>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</si>
  <si>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</si>
  <si>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</si>
  <si>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</si>
  <si>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</si>
  <si>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</si>
  <si>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</si>
  <si>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</si>
  <si>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</si>
  <si>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</si>
  <si>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</si>
  <si>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</si>
  <si>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</si>
  <si>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</si>
  <si>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</si>
  <si>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</si>
  <si>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</si>
  <si>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</si>
  <si>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</si>
  <si>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</si>
  <si>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</si>
  <si>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</si>
  <si>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</si>
  <si>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</si>
  <si>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</si>
  <si>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</si>
  <si>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</si>
  <si>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</si>
  <si>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</si>
  <si>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</si>
  <si>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</si>
  <si>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</si>
  <si>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</si>
  <si>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</si>
  <si>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</si>
  <si>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</si>
  <si>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</si>
  <si>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</si>
  <si>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</si>
  <si>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</si>
  <si>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</si>
  <si>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</si>
  <si>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</si>
  <si>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</si>
  <si>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</si>
  <si>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</si>
  <si>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</si>
  <si>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</si>
  <si>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</si>
  <si>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</si>
  <si>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</si>
  <si>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</si>
  <si>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</si>
  <si>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</si>
  <si>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</si>
  <si>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</si>
  <si>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</si>
  <si>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</si>
  <si>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</si>
  <si>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</si>
  <si>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</si>
  <si>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</si>
  <si>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</si>
  <si>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</si>
  <si>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</si>
  <si>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</si>
  <si>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</si>
  <si>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</si>
  <si>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</si>
  <si>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</si>
  <si>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</si>
  <si>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</si>
  <si>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</si>
  <si>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</si>
  <si>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</si>
  <si>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</si>
  <si>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</si>
  <si>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</si>
  <si>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</si>
  <si>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</si>
  <si>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</si>
  <si>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</si>
  <si>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</si>
  <si>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</si>
  <si>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</si>
  <si>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</si>
  <si>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</si>
  <si>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</si>
  <si>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</si>
  <si>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</si>
  <si>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</si>
  <si>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</si>
  <si>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</si>
  <si>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</si>
  <si>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</si>
  <si>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</si>
  <si>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</si>
  <si>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</si>
  <si>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</si>
  <si>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</si>
  <si>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</si>
  <si>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</si>
  <si>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</si>
  <si>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</si>
  <si>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</si>
  <si>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</si>
  <si>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</si>
  <si>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</si>
  <si>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</si>
  <si>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</si>
  <si>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</si>
  <si>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</si>
  <si>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</si>
  <si>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</si>
  <si>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</si>
  <si>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</si>
  <si>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</si>
  <si>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</si>
  <si>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</si>
  <si>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</si>
  <si>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</si>
  <si>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</si>
  <si>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</si>
  <si>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</si>
  <si>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</si>
  <si>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</si>
  <si>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</si>
  <si>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</si>
  <si>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</si>
  <si>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</si>
  <si>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</si>
  <si>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</si>
  <si>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</si>
  <si>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</si>
  <si>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</si>
  <si>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</si>
  <si>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</si>
  <si>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</si>
  <si>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</si>
  <si>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</si>
  <si>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</si>
  <si>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</si>
  <si>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</si>
  <si>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</si>
  <si>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</si>
  <si>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</si>
  <si>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</si>
  <si>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</si>
  <si>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</si>
  <si>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</si>
  <si>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</si>
  <si>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</si>
  <si>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</si>
  <si>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</si>
  <si>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</si>
  <si>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</si>
  <si>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</si>
  <si>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</si>
  <si>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</si>
  <si>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</si>
  <si>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</si>
  <si>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</si>
  <si>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</si>
  <si>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</si>
  <si>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</si>
  <si>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</si>
  <si>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</si>
  <si>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</si>
  <si>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</si>
  <si>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</si>
  <si>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</si>
  <si>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</si>
  <si>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</si>
  <si>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</si>
  <si>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</si>
  <si>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</si>
  <si>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</si>
  <si>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</si>
  <si>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</si>
  <si>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</si>
  <si>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</si>
  <si>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</si>
  <si>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</si>
  <si>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</si>
  <si>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</si>
  <si>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</si>
  <si>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</si>
  <si>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</si>
  <si>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</si>
  <si>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</si>
  <si>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</si>
  <si>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</si>
  <si>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</si>
  <si>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</si>
  <si>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</si>
  <si>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</si>
  <si>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</si>
  <si>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</si>
  <si>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</si>
  <si>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</si>
  <si>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</si>
  <si>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</si>
  <si>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</si>
  <si>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</si>
  <si>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</si>
  <si>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</si>
  <si>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</si>
  <si>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</si>
  <si>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</si>
  <si>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</si>
  <si>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</si>
  <si>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</si>
  <si>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</si>
  <si>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</si>
  <si>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</si>
  <si>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</si>
  <si>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</si>
  <si>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</si>
  <si>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</si>
  <si>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</si>
  <si>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</si>
  <si>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</si>
  <si>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</si>
  <si>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</si>
  <si>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</si>
  <si>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</si>
  <si>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</si>
  <si>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</si>
  <si>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</si>
  <si>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</si>
  <si>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</si>
  <si>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</si>
  <si>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</si>
  <si>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</si>
  <si>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</si>
  <si>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</si>
  <si>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</si>
  <si>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</si>
  <si>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</si>
  <si>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</si>
  <si>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</si>
  <si>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</si>
  <si>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</si>
  <si>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</si>
  <si>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</si>
  <si>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</si>
  <si>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</si>
  <si>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</si>
  <si>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</si>
  <si>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</si>
  <si>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</si>
  <si>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</si>
  <si>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</si>
  <si>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</si>
  <si>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</si>
  <si>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</si>
  <si>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</si>
  <si>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</si>
  <si>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</si>
  <si>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</si>
  <si>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</si>
  <si>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</si>
  <si>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</si>
  <si>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</si>
  <si>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</si>
  <si>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</si>
  <si>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</si>
  <si>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</si>
  <si>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</si>
  <si>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</si>
  <si>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</si>
  <si>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</si>
  <si>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</si>
  <si>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</si>
  <si>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</si>
  <si>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</si>
  <si>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</si>
  <si>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</si>
  <si>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</si>
  <si>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</si>
  <si>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</si>
  <si>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</si>
  <si>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</si>
  <si>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</si>
  <si>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</si>
  <si>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</si>
  <si>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</si>
  <si>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</si>
  <si>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</si>
  <si>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</si>
  <si>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</si>
  <si>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</si>
  <si>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</si>
  <si>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</si>
  <si>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</si>
  <si>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</si>
  <si>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</si>
  <si>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</si>
  <si>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</si>
  <si>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</si>
  <si>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</si>
  <si>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</si>
  <si>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</si>
  <si>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</si>
  <si>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</si>
  <si>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</si>
  <si>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</si>
  <si>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</si>
  <si>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</si>
  <si>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</si>
  <si>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</si>
  <si>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</si>
  <si>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</si>
  <si>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</si>
  <si>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</si>
  <si>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</si>
  <si>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</si>
  <si>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</si>
  <si>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</si>
  <si>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</si>
  <si>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</si>
  <si>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</si>
  <si>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</si>
  <si>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</si>
  <si>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</si>
  <si>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</si>
  <si>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</si>
  <si>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</si>
  <si>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</si>
  <si>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</si>
  <si>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</si>
  <si>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</si>
  <si>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</si>
  <si>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</si>
  <si>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</si>
  <si>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</si>
  <si>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</si>
  <si>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</si>
  <si>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</si>
  <si>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</si>
  <si>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</si>
  <si>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</si>
  <si>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</si>
  <si>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</si>
  <si>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</si>
  <si>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</si>
  <si>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</si>
  <si>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</si>
  <si>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</si>
  <si>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</si>
  <si>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</si>
  <si>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</si>
  <si>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</si>
  <si>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</si>
  <si>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</si>
  <si>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</si>
  <si>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</si>
  <si>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</si>
  <si>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</si>
  <si>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</si>
  <si>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</si>
  <si>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</si>
  <si>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</si>
  <si>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</si>
  <si>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</si>
  <si>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</si>
  <si>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</si>
  <si>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</si>
  <si>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</si>
  <si>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</si>
  <si>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</si>
  <si>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</si>
  <si>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</si>
  <si>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</si>
  <si>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</si>
  <si>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</si>
  <si>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</si>
  <si>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</si>
  <si>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</si>
  <si>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</si>
  <si>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</si>
  <si>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</si>
  <si>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</si>
  <si>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</si>
  <si>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</si>
  <si>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</si>
  <si>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</si>
  <si>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</si>
  <si>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</si>
  <si>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</si>
  <si>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</si>
  <si>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</si>
  <si>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</si>
  <si>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</si>
  <si>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</si>
  <si>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</si>
  <si>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</si>
  <si>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</si>
  <si>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</si>
  <si>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</si>
  <si>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</si>
  <si>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</si>
  <si>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</si>
  <si>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</si>
  <si>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</si>
  <si>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</si>
  <si>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</si>
  <si>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</si>
  <si>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</si>
  <si>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</si>
  <si>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</si>
  <si>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</si>
  <si>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</si>
  <si>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</si>
  <si>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</si>
  <si>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</si>
  <si>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</si>
  <si>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</si>
  <si>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</si>
  <si>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</si>
  <si>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</si>
  <si>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</si>
  <si>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</si>
  <si>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</si>
  <si>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</si>
  <si>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</si>
  <si>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</si>
  <si>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</si>
  <si>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</si>
  <si>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</si>
  <si>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</si>
  <si>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</si>
  <si>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</si>
  <si>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</si>
  <si>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</si>
  <si>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</si>
  <si>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</si>
  <si>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</si>
  <si>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</si>
  <si>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</si>
  <si>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</si>
  <si>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</si>
  <si>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</si>
  <si>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</si>
  <si>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</si>
  <si>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</si>
  <si>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</si>
  <si>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</si>
  <si>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</si>
  <si>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</si>
  <si>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</si>
  <si>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</si>
  <si>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</si>
  <si>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</si>
  <si>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</si>
  <si>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</si>
  <si>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</si>
  <si>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</si>
  <si>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</si>
  <si>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</si>
  <si>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</si>
  <si>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</si>
  <si>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</si>
  <si>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</si>
  <si>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</si>
  <si>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</si>
  <si>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</si>
  <si>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</si>
  <si>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</si>
  <si>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</si>
  <si>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</si>
  <si>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</si>
  <si>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</si>
  <si>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</si>
  <si>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</si>
  <si>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</si>
  <si>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</si>
  <si>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</si>
  <si>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</si>
  <si>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</si>
  <si>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</si>
  <si>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</si>
  <si>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</si>
  <si>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</si>
  <si>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</si>
  <si>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</si>
  <si>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</si>
  <si>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</si>
  <si>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</si>
  <si>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</si>
  <si>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</si>
  <si>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</si>
  <si>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</si>
  <si>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</si>
  <si>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</si>
  <si>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</si>
  <si>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</si>
  <si>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</si>
  <si>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</si>
  <si>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</si>
  <si>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</si>
  <si>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</si>
  <si>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</si>
  <si>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</si>
  <si>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</si>
  <si>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</si>
  <si>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</si>
  <si>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</si>
  <si>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</si>
  <si>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</si>
  <si>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</si>
  <si>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</si>
  <si>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</si>
  <si>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</si>
  <si>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</si>
  <si>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</si>
  <si>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</si>
  <si>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</si>
  <si>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</si>
  <si>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</si>
  <si>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</si>
  <si>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</si>
  <si>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</si>
  <si>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</si>
  <si>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</si>
  <si>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</si>
  <si>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</si>
  <si>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</si>
  <si>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</si>
  <si>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</si>
  <si>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</si>
  <si>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</si>
  <si>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</si>
  <si>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</si>
  <si>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</si>
  <si>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</si>
  <si>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</si>
  <si>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</si>
  <si>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</si>
  <si>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</si>
  <si>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</si>
  <si>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</si>
  <si>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</si>
  <si>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</si>
  <si>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</si>
  <si>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</si>
  <si>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</si>
  <si>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</si>
  <si>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</si>
  <si>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</si>
  <si>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</si>
  <si>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</si>
  <si>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</si>
  <si>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</si>
  <si>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</si>
  <si>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</si>
  <si>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</si>
  <si>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</si>
  <si>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</si>
  <si>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</si>
  <si>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</si>
  <si>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</si>
  <si>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</si>
  <si>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</si>
  <si>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</si>
  <si>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</si>
  <si>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</si>
  <si>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</si>
  <si>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</si>
  <si>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</si>
  <si>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</si>
  <si>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</si>
  <si>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</si>
  <si>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</si>
  <si>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</si>
  <si>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</si>
  <si>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</si>
  <si>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</si>
  <si>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</si>
  <si>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</si>
  <si>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</si>
  <si>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</si>
  <si>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</si>
  <si>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</si>
  <si>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</si>
  <si>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</si>
  <si>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</si>
  <si>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</si>
  <si>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</si>
  <si>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</si>
  <si>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</si>
  <si>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</si>
  <si>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</si>
  <si>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</si>
  <si>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</si>
  <si>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</si>
  <si>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</si>
  <si>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</si>
  <si>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</si>
  <si>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</si>
  <si>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</si>
  <si>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</si>
  <si>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</si>
  <si>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</si>
  <si>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</si>
  <si>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</si>
  <si>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</si>
  <si>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</si>
  <si>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</si>
  <si>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</si>
  <si>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</si>
  <si>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</si>
  <si>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</si>
  <si>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</si>
  <si>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</si>
  <si>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</si>
  <si>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</si>
  <si>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</si>
  <si>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</si>
  <si>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</si>
  <si>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</si>
  <si>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</si>
  <si>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</si>
  <si>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</si>
  <si>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</si>
  <si>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</si>
  <si>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</si>
  <si>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</si>
  <si>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</si>
  <si>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</si>
  <si>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</si>
  <si>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</si>
  <si>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</si>
  <si>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</si>
  <si>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</si>
  <si>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</si>
  <si>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</si>
  <si>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</si>
  <si>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</si>
  <si>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</si>
  <si>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</si>
  <si>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</si>
  <si>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</si>
  <si>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</si>
  <si>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</si>
  <si>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</si>
  <si>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</si>
  <si>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</si>
  <si>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</si>
  <si>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</si>
  <si>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</si>
  <si>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</si>
  <si>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</si>
  <si>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</si>
  <si>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</si>
  <si>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</si>
  <si>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</si>
  <si>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</si>
  <si>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</si>
  <si>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</si>
  <si>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</si>
  <si>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</si>
  <si>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</si>
  <si>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</si>
  <si>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</si>
  <si>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</si>
  <si>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</si>
  <si>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</si>
  <si>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</si>
  <si>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</si>
  <si>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</si>
  <si>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</si>
  <si>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</si>
  <si>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</si>
  <si>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</si>
  <si>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</si>
  <si>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</si>
  <si>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</si>
  <si>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</si>
  <si>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</si>
  <si>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</si>
  <si>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</si>
  <si>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</si>
  <si>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</si>
  <si>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</si>
  <si>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</si>
  <si>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</si>
  <si>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</si>
  <si>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</si>
  <si>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</si>
  <si>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</si>
  <si>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</si>
  <si>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</si>
  <si>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</si>
  <si>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</si>
  <si>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</si>
  <si>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</si>
  <si>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</si>
  <si>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</si>
  <si>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</si>
  <si>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</si>
  <si>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</si>
  <si>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</si>
  <si>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</si>
  <si>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</si>
  <si>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</si>
  <si>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</si>
  <si>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</si>
  <si>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</si>
  <si>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</si>
  <si>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</si>
  <si>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</si>
  <si>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</si>
  <si>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</si>
  <si>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</si>
  <si>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</si>
  <si>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</si>
  <si>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</si>
  <si>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</si>
  <si>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</si>
  <si>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</si>
  <si>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</si>
  <si>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</si>
  <si>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</si>
  <si>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</si>
  <si>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</si>
  <si>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</si>
  <si>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</si>
  <si>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</si>
  <si>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</si>
  <si>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</si>
  <si>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</si>
  <si>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</si>
  <si>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</si>
  <si>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</si>
  <si>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</si>
  <si>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</si>
  <si>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</si>
  <si>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</si>
  <si>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</si>
  <si>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</si>
  <si>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</si>
  <si>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</si>
  <si>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</si>
  <si>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</si>
  <si>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</si>
  <si>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</si>
  <si>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</si>
  <si>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</si>
  <si>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</si>
  <si>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</si>
  <si>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</si>
  <si>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</si>
  <si>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</si>
  <si>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</si>
  <si>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</si>
  <si>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</si>
  <si>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</si>
  <si>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</si>
  <si>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</si>
  <si>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</si>
  <si>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</si>
  <si>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</si>
  <si>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</si>
  <si>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</si>
  <si>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</si>
  <si>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</si>
  <si>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</si>
  <si>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</si>
  <si>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</si>
  <si>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</si>
  <si>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</si>
  <si>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</si>
  <si>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</si>
  <si>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</si>
  <si>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</si>
  <si>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</si>
  <si>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</si>
  <si>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</si>
  <si>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</si>
  <si>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</si>
  <si>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</si>
  <si>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</si>
  <si>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</si>
  <si>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</si>
  <si>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</si>
  <si>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</si>
  <si>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</si>
  <si>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</si>
  <si>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</si>
  <si>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</si>
  <si>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</si>
  <si>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</si>
  <si>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</si>
  <si>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</si>
  <si>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</si>
  <si>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</si>
  <si>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</si>
  <si>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</si>
  <si>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</si>
  <si>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</si>
  <si>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</si>
  <si>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</si>
  <si>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</si>
  <si>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</si>
  <si>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</si>
  <si>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</si>
  <si>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</si>
  <si>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</si>
  <si>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</si>
  <si>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</si>
  <si>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</si>
  <si>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</si>
  <si>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</si>
  <si>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</si>
  <si>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</si>
  <si>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</si>
  <si>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</si>
  <si>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</si>
  <si>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</si>
  <si>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</si>
  <si>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</si>
  <si>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</si>
  <si>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</si>
  <si>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</si>
  <si>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</si>
  <si>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</si>
  <si>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</si>
  <si>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</si>
  <si>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</si>
  <si>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</si>
  <si>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</si>
  <si>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</si>
  <si>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</si>
  <si>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</si>
  <si>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</si>
  <si>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</si>
  <si>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</si>
  <si>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</si>
  <si>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</si>
  <si>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</si>
  <si>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</si>
  <si>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</si>
  <si>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</si>
  <si>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</si>
  <si>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</si>
  <si>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</si>
  <si>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</si>
  <si>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</si>
  <si>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</si>
  <si>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</si>
  <si>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</si>
  <si>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</si>
  <si>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</si>
  <si>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</si>
  <si>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</si>
  <si>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</si>
  <si>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</si>
  <si>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</si>
  <si>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</si>
  <si>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</si>
  <si>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</si>
  <si>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</si>
  <si>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</si>
  <si>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</si>
  <si>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</si>
  <si>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</si>
  <si>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</si>
  <si>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</si>
  <si>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</si>
  <si>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</si>
  <si>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</si>
  <si>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</si>
  <si>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</si>
  <si>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</si>
  <si>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</si>
  <si>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</si>
  <si>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</si>
  <si>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</si>
  <si>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</si>
  <si>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</si>
  <si>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</si>
  <si>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</si>
  <si>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</si>
  <si>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</si>
  <si>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</si>
  <si>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</si>
  <si>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</si>
  <si>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</si>
  <si>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</si>
  <si>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</si>
  <si>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</si>
  <si>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</si>
  <si>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</si>
  <si>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</si>
  <si>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</si>
  <si>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</si>
  <si>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</si>
  <si>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</si>
  <si>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</si>
  <si>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</si>
  <si>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</si>
  <si>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</si>
  <si>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</si>
  <si>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</si>
  <si>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</si>
  <si>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</si>
  <si>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</si>
  <si>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</si>
  <si>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</si>
  <si>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</si>
  <si>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</si>
  <si>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</si>
  <si>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</si>
  <si>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</si>
  <si>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</si>
  <si>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</si>
  <si>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</si>
  <si>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</si>
  <si>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</si>
  <si>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</si>
  <si>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</si>
  <si>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</si>
  <si>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</si>
  <si>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</si>
  <si>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</si>
  <si>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</si>
  <si>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</si>
  <si>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</si>
  <si>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</si>
  <si>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</si>
  <si>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</si>
  <si>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</si>
  <si>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</si>
  <si>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</si>
  <si>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</si>
  <si>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</si>
  <si>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</si>
  <si>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</si>
  <si>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</si>
  <si>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</si>
  <si>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</si>
  <si>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</si>
  <si>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</si>
  <si>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</si>
  <si>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</si>
  <si>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</si>
  <si>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</si>
  <si>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</si>
  <si>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</si>
  <si>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</si>
  <si>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</si>
  <si>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</si>
  <si>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</si>
  <si>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</si>
  <si>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</si>
  <si>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</si>
  <si>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</si>
  <si>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</si>
  <si>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</si>
  <si>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</si>
  <si>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</si>
  <si>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</si>
  <si>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</si>
  <si>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</si>
  <si>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</si>
  <si>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</si>
  <si>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</si>
  <si>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</si>
  <si>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</si>
  <si>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</si>
  <si>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</si>
  <si>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</si>
  <si>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</si>
  <si>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</si>
  <si>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</si>
  <si>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</si>
  <si>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</si>
  <si>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</si>
  <si>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</si>
  <si>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</si>
  <si>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</si>
  <si>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</si>
  <si>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</si>
  <si>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</si>
  <si>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</si>
  <si>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</si>
  <si>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</si>
  <si>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</si>
  <si>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</si>
  <si>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</si>
  <si>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</si>
  <si>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</si>
  <si>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</si>
  <si>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</si>
  <si>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</si>
  <si>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</si>
  <si>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</si>
  <si>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</si>
  <si>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</si>
  <si>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</si>
  <si>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</si>
  <si>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</si>
  <si>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</si>
  <si>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</si>
  <si>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</si>
  <si>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</si>
  <si>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</si>
  <si>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</si>
  <si>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</si>
  <si>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</si>
  <si>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</si>
  <si>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</si>
  <si>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</si>
  <si>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</si>
  <si>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</si>
  <si>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</si>
  <si>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</si>
  <si>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</si>
  <si>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</si>
  <si>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</si>
  <si>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</si>
  <si>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</si>
  <si>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</si>
  <si>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</si>
  <si>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</si>
  <si>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</si>
  <si>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</si>
  <si>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</si>
  <si>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</si>
  <si>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</si>
  <si>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</si>
  <si>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</si>
  <si>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</si>
  <si>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</si>
  <si>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</si>
  <si>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</si>
  <si>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</si>
  <si>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</si>
  <si>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</si>
  <si>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</si>
  <si>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</si>
  <si>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</si>
  <si>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</si>
  <si>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</si>
  <si>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</si>
  <si>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</si>
  <si>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</si>
  <si>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</si>
  <si>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</si>
  <si>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</si>
  <si>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</si>
  <si>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</si>
  <si>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</si>
  <si>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</si>
  <si>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</si>
  <si>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</si>
  <si>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</si>
  <si>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</si>
  <si>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</si>
  <si>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</si>
  <si>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</si>
  <si>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</si>
  <si>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</si>
  <si>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</si>
  <si>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</si>
  <si>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</si>
  <si>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</si>
  <si>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</si>
  <si>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</si>
  <si>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</si>
  <si>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</si>
  <si>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</si>
  <si>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</si>
  <si>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</si>
  <si>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</si>
  <si>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</si>
  <si>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</si>
  <si>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</si>
  <si>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</si>
  <si>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</si>
  <si>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</si>
  <si>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</si>
  <si>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</si>
  <si>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</si>
  <si>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</si>
  <si>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</si>
  <si>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</si>
  <si>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</si>
  <si>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</si>
  <si>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</si>
  <si>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</si>
  <si>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</si>
  <si>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</si>
  <si>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</si>
  <si>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</si>
  <si>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</si>
  <si>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</si>
  <si>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</si>
  <si>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</si>
  <si>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</si>
  <si>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</si>
  <si>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</si>
  <si>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</si>
  <si>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</si>
  <si>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</si>
  <si>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</si>
  <si>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</si>
  <si>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</si>
  <si>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</si>
  <si>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</si>
  <si>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</si>
  <si>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</si>
  <si>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</si>
  <si>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</si>
  <si>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</si>
  <si>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</si>
  <si>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</si>
  <si>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</si>
  <si>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</si>
  <si>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</si>
  <si>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</si>
  <si>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</si>
  <si>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</si>
  <si>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</si>
  <si>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</si>
  <si>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</si>
  <si>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</si>
  <si>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</si>
  <si>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</si>
  <si>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</si>
  <si>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</si>
  <si>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</si>
  <si>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</si>
  <si>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</si>
  <si>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</si>
  <si>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</si>
  <si>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</si>
  <si>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</si>
  <si>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</si>
  <si>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</si>
  <si>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</si>
  <si>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</si>
  <si>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</si>
  <si>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</si>
  <si>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</si>
  <si>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</si>
  <si>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</si>
  <si>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</si>
  <si>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</si>
  <si>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</si>
  <si>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</si>
  <si>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</si>
  <si>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</si>
  <si>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</si>
  <si>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</si>
  <si>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</si>
  <si>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</si>
  <si>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</si>
  <si>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</si>
  <si>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</si>
  <si>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</si>
  <si>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</si>
  <si>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</si>
  <si>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</si>
  <si>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</si>
  <si>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</si>
  <si>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</si>
  <si>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</si>
  <si>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</si>
  <si>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</si>
  <si>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</si>
  <si>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</si>
  <si>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</si>
  <si>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</si>
  <si>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</si>
  <si>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</si>
  <si>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</si>
  <si>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</si>
  <si>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</si>
  <si>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</si>
  <si>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</si>
  <si>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</si>
  <si>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</si>
  <si>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</si>
  <si>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</si>
  <si>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</si>
  <si>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</si>
  <si>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</si>
  <si>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</si>
  <si>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</si>
  <si>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</si>
  <si>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</si>
  <si>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</si>
  <si>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</si>
  <si>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</si>
  <si>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</si>
  <si>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</si>
  <si>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</si>
  <si>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</si>
  <si>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</si>
  <si>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</si>
  <si>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</si>
  <si>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</si>
  <si>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</si>
  <si>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</si>
  <si>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</si>
  <si>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</si>
  <si>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</si>
  <si>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</si>
  <si>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</si>
  <si>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</si>
  <si>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</si>
  <si>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</si>
  <si>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</si>
  <si>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</si>
  <si>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</si>
  <si>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</si>
  <si>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</si>
  <si>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</si>
  <si>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</si>
  <si>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</si>
  <si>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</si>
  <si>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</si>
  <si>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</si>
  <si>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</si>
  <si>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</si>
  <si>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</si>
  <si>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</si>
  <si>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</si>
  <si>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</si>
  <si>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</si>
  <si>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</si>
  <si>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</si>
  <si>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</si>
  <si>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</si>
  <si>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</si>
  <si>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</si>
  <si>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</si>
  <si>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</si>
  <si>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</si>
  <si>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</si>
  <si>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</si>
  <si>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</si>
  <si>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</si>
  <si>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</si>
  <si>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</si>
  <si>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</si>
  <si>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</si>
  <si>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</si>
  <si>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</si>
  <si>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</si>
  <si>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</si>
  <si>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</si>
  <si>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</si>
  <si>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</si>
  <si>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</si>
  <si>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</si>
  <si>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</si>
  <si>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</si>
  <si>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</si>
  <si>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</si>
  <si>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</si>
  <si>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</si>
  <si>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</si>
  <si>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</si>
  <si>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</si>
  <si>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</si>
  <si>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</si>
  <si>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</si>
  <si>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</si>
  <si>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</si>
  <si>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</si>
  <si>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</si>
  <si>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</si>
  <si>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</si>
  <si>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</si>
  <si>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</si>
  <si>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</si>
  <si>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</si>
  <si>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</si>
  <si>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</si>
  <si>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</si>
  <si>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</si>
  <si>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</si>
  <si>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</si>
  <si>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</si>
  <si>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</si>
  <si>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</si>
  <si>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</si>
  <si>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</si>
  <si>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</si>
  <si>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</si>
  <si>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</si>
  <si>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</si>
  <si>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</si>
  <si>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</si>
  <si>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</si>
  <si>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</si>
  <si>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</si>
  <si>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</si>
  <si>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</si>
  <si>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</si>
  <si>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</si>
  <si>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</si>
  <si>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</si>
  <si>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</si>
  <si>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</si>
  <si>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</si>
  <si>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</si>
  <si>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</si>
  <si>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</si>
  <si>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</si>
  <si>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</si>
  <si>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</si>
  <si>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</si>
  <si>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</si>
  <si>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</si>
  <si>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</si>
  <si>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</si>
  <si>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</si>
  <si>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</si>
  <si>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</si>
  <si>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</si>
  <si>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</si>
  <si>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</si>
  <si>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</si>
  <si>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</si>
  <si>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</si>
  <si>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</si>
  <si>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</si>
  <si>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</si>
  <si>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</si>
  <si>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</si>
  <si>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</si>
  <si>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</si>
  <si>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</si>
  <si>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</si>
  <si>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</si>
  <si>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</si>
  <si>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</si>
  <si>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</si>
  <si>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</si>
  <si>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</si>
  <si>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</si>
  <si>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</si>
  <si>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</si>
  <si>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</si>
  <si>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</si>
  <si>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</si>
  <si>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</si>
  <si>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</si>
  <si>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</si>
  <si>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</si>
  <si>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</si>
  <si>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</si>
  <si>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</si>
  <si>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</si>
  <si>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</si>
  <si>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</si>
  <si>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</si>
  <si>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</si>
  <si>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</si>
  <si>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</si>
  <si>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</si>
  <si>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</si>
  <si>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</si>
  <si>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</si>
  <si>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</si>
  <si>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</si>
  <si>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</si>
  <si>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</si>
  <si>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</si>
  <si>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</si>
  <si>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</si>
  <si>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</si>
  <si>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</si>
  <si>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</si>
  <si>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</si>
  <si>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</si>
  <si>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</si>
  <si>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</si>
  <si>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</si>
  <si>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</si>
  <si>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</si>
  <si>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</si>
  <si>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</si>
  <si>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</si>
  <si>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</si>
  <si>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</si>
  <si>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</si>
  <si>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</si>
  <si>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</si>
  <si>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</si>
  <si>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</si>
  <si>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</si>
  <si>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</si>
  <si>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</si>
  <si>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</si>
  <si>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</si>
  <si>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</si>
  <si>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</si>
  <si>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</si>
  <si>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</si>
  <si>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</si>
  <si>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</si>
  <si>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</si>
  <si>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</si>
  <si>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</si>
  <si>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</si>
  <si>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</si>
  <si>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</si>
  <si>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</si>
  <si>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</si>
  <si>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</si>
  <si>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</si>
  <si>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</si>
  <si>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</si>
  <si>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</si>
  <si>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</si>
  <si>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</si>
  <si>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</si>
  <si>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</si>
  <si>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</si>
  <si>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</si>
  <si>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</si>
  <si>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</si>
  <si>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</si>
  <si>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</si>
  <si>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</si>
  <si>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</si>
  <si>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</si>
  <si>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</si>
  <si>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</si>
  <si>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</si>
  <si>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</si>
  <si>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</si>
  <si>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</si>
  <si>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</si>
  <si>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</si>
  <si>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</si>
  <si>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</si>
  <si>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</si>
  <si>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</si>
  <si>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</si>
  <si>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</si>
  <si>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</si>
  <si>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</si>
  <si>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</si>
  <si>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</si>
  <si>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</si>
  <si>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</si>
  <si>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</si>
  <si>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</si>
  <si>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</si>
  <si>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</si>
  <si>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</si>
  <si>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</si>
  <si>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</si>
  <si>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</si>
  <si>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</si>
  <si>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</si>
  <si>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</si>
  <si>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</si>
  <si>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</si>
  <si>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</si>
  <si>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</si>
  <si>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</si>
  <si>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</si>
  <si>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</si>
  <si>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</si>
  <si>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</si>
  <si>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</si>
  <si>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</si>
  <si>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</si>
  <si>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</si>
  <si>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</si>
  <si>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</si>
  <si>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</si>
  <si>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</si>
  <si>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</si>
  <si>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</si>
  <si>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</si>
  <si>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</si>
  <si>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</si>
  <si>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</si>
  <si>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</si>
  <si>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</si>
  <si>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</si>
  <si>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</si>
  <si>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</si>
  <si>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</si>
  <si>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</si>
  <si>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</si>
  <si>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</si>
  <si>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</si>
  <si>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</si>
  <si>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</si>
  <si>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</si>
  <si>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</si>
  <si>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</si>
  <si>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</si>
  <si>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</si>
  <si>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</si>
  <si>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</si>
  <si>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</si>
  <si>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</si>
  <si>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</si>
  <si>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</si>
  <si>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</si>
  <si>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</si>
  <si>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</si>
  <si>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</si>
  <si>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</si>
  <si>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</si>
  <si>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</si>
  <si>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</si>
  <si>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</si>
  <si>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</si>
  <si>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</si>
  <si>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</si>
  <si>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</si>
  <si>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</si>
  <si>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</si>
  <si>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</si>
  <si>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</si>
  <si>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</si>
  <si>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</si>
  <si>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</si>
  <si>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</si>
  <si>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</si>
  <si>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</si>
  <si>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</si>
  <si>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</si>
  <si>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</si>
  <si>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</si>
  <si>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</si>
  <si>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</si>
  <si>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</si>
  <si>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</si>
  <si>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</si>
  <si>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</si>
  <si>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</si>
  <si>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</si>
  <si>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</si>
  <si>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</si>
  <si>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</si>
  <si>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</si>
  <si>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</si>
  <si>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</si>
  <si>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</si>
  <si>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</si>
  <si>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</si>
  <si>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</si>
  <si>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</si>
  <si>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</si>
  <si>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</si>
  <si>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</si>
  <si>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</si>
  <si>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</si>
  <si>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</si>
  <si>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</si>
  <si>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</si>
  <si>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</si>
  <si>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</si>
  <si>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</si>
  <si>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</si>
  <si>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</si>
  <si>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</si>
  <si>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</si>
  <si>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</si>
  <si>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</si>
  <si>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</si>
  <si>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</si>
  <si>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</si>
  <si>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</si>
  <si>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</si>
  <si>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</si>
  <si>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</si>
  <si>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</si>
  <si>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</si>
  <si>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</si>
  <si>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</si>
  <si>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</si>
  <si>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</si>
  <si>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</si>
  <si>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</si>
  <si>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</si>
  <si>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</si>
  <si>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</si>
  <si>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</si>
  <si>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</si>
  <si>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</si>
  <si>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</si>
  <si>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</si>
  <si>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</si>
  <si>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</si>
  <si>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</si>
  <si>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</si>
  <si>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</si>
  <si>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</si>
  <si>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</si>
  <si>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</si>
  <si>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</si>
  <si>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</si>
  <si>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</si>
  <si>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</si>
  <si>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</si>
  <si>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</si>
  <si>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</si>
  <si>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</si>
  <si>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</si>
  <si>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</si>
  <si>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</si>
  <si>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</si>
  <si>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</si>
  <si>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</si>
  <si>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</si>
  <si>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</si>
  <si>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</si>
  <si>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</si>
  <si>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</si>
  <si>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</si>
  <si>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</si>
  <si>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</si>
  <si>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</si>
  <si>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</si>
  <si>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</si>
  <si>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</si>
  <si>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</si>
  <si>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</si>
  <si>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</si>
  <si>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</si>
  <si>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</si>
  <si>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</si>
  <si>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</si>
  <si>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</si>
  <si>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</si>
  <si>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</si>
  <si>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</si>
  <si>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</si>
  <si>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</si>
  <si>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</si>
  <si>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</si>
  <si>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</si>
  <si>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</si>
  <si>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</si>
  <si>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</si>
  <si>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</si>
  <si>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</si>
  <si>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</si>
  <si>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</si>
  <si>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</si>
  <si>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</si>
  <si>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</si>
  <si>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</si>
  <si>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</si>
  <si>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</si>
  <si>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</si>
  <si>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</si>
  <si>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</si>
  <si>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</si>
  <si>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</si>
  <si>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</si>
  <si>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</si>
  <si>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</si>
  <si>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</si>
  <si>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</si>
  <si>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</si>
  <si>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</si>
  <si>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</si>
  <si>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</si>
  <si>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</si>
  <si>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</si>
  <si>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</si>
  <si>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</si>
  <si>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</si>
  <si>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</si>
  <si>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</si>
  <si>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</si>
  <si>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</si>
  <si>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</si>
  <si>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</si>
  <si>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</si>
  <si>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</si>
  <si>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</si>
  <si>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</si>
  <si>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</si>
  <si>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</si>
  <si>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</si>
  <si>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</si>
  <si>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</si>
  <si>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</si>
  <si>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</si>
  <si>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</si>
  <si>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</si>
  <si>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</si>
  <si>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</si>
  <si>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</si>
  <si>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</si>
  <si>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</si>
  <si>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</si>
  <si>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</si>
  <si>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</si>
  <si>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</si>
  <si>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</si>
  <si>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</si>
  <si>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</si>
  <si>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</si>
  <si>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</si>
  <si>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</si>
  <si>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</si>
  <si>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</si>
  <si>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</si>
  <si>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</si>
  <si>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</si>
  <si>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</si>
  <si>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</si>
  <si>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</si>
  <si>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</si>
  <si>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</si>
  <si>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</si>
  <si>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</si>
  <si>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</si>
  <si>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</si>
  <si>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</si>
  <si>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</si>
  <si>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</si>
  <si>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</si>
  <si>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</si>
  <si>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</si>
  <si>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</si>
  <si>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</si>
  <si>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</si>
  <si>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</si>
  <si>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</si>
  <si>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</si>
  <si>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</si>
  <si>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</si>
  <si>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</si>
  <si>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</si>
  <si>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</si>
  <si>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</si>
  <si>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</si>
  <si>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</si>
  <si>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</si>
  <si>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</si>
  <si>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</si>
  <si>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</si>
  <si>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</si>
  <si>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</si>
  <si>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</si>
  <si>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</si>
  <si>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</si>
  <si>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</si>
  <si>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</si>
  <si>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</si>
  <si>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</si>
  <si>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</si>
  <si>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</si>
  <si>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</si>
  <si>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</si>
  <si>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</si>
  <si>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</si>
  <si>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</si>
  <si>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</si>
  <si>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</si>
  <si>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</si>
  <si>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</si>
  <si>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</si>
  <si>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</si>
  <si>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</si>
  <si>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</si>
  <si>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</si>
  <si>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</si>
  <si>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</si>
  <si>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</si>
  <si>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</si>
  <si>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</si>
  <si>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</si>
  <si>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</si>
  <si>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</si>
  <si>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</si>
  <si>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</si>
  <si>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</si>
  <si>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</si>
  <si>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</si>
  <si>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</si>
  <si>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</si>
  <si>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</si>
  <si>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</si>
  <si>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</si>
  <si>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</si>
  <si>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</si>
  <si>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</si>
  <si>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</si>
  <si>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</si>
  <si>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</si>
  <si>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</si>
  <si>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</si>
  <si>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</si>
  <si>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</si>
  <si>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</si>
  <si>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</si>
  <si>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</si>
  <si>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</si>
  <si>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</si>
  <si>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</si>
  <si>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</si>
  <si>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</si>
  <si>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</si>
  <si>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</si>
  <si>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</si>
  <si>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</si>
  <si>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</si>
  <si>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</si>
  <si>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</si>
  <si>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</si>
  <si>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</si>
  <si>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</si>
  <si>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</si>
  <si>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</si>
  <si>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</si>
  <si>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</si>
  <si>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</si>
  <si>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</si>
  <si>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</si>
  <si>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</si>
  <si>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</si>
  <si>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</si>
  <si>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</si>
  <si>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</si>
  <si>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</si>
  <si>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</si>
  <si>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</si>
  <si>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</si>
  <si>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</si>
  <si>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</si>
  <si>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</si>
  <si>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</si>
  <si>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</si>
  <si>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</si>
  <si>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</si>
  <si>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</si>
  <si>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</si>
  <si>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</si>
  <si>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</si>
  <si>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</si>
  <si>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</si>
  <si>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</si>
  <si>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</si>
  <si>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</si>
  <si>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</si>
  <si>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</si>
  <si>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</si>
  <si>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</si>
  <si>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</si>
  <si>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</si>
  <si>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</si>
  <si>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</si>
  <si>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</si>
  <si>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</si>
  <si>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</si>
  <si>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</si>
  <si>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</si>
  <si>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</si>
  <si>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</si>
  <si>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</si>
  <si>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</si>
  <si>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</si>
  <si>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</si>
  <si>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</si>
  <si>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</si>
  <si>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</si>
  <si>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</si>
  <si>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</si>
  <si>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</si>
  <si>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</si>
  <si>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</si>
  <si>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</si>
  <si>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</si>
  <si>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</si>
  <si>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</si>
  <si>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</si>
  <si>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</si>
  <si>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</si>
  <si>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</si>
  <si>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</si>
  <si>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</si>
  <si>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</si>
  <si>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</si>
  <si>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</si>
  <si>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</si>
  <si>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</si>
  <si>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</si>
  <si>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</si>
  <si>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</si>
  <si>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</si>
  <si>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</si>
  <si>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</si>
  <si>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</si>
  <si>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</si>
  <si>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</si>
  <si>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</si>
  <si>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</si>
  <si>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</si>
  <si>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</si>
  <si>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</si>
  <si>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</si>
  <si>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</si>
  <si>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</si>
  <si>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</si>
  <si>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</si>
  <si>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</si>
  <si>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</si>
  <si>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</si>
  <si>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</si>
  <si>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</si>
  <si>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</si>
  <si>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</si>
  <si>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</si>
  <si>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</si>
  <si>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</si>
  <si>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</si>
  <si>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</si>
  <si>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</si>
  <si>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</si>
  <si>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</si>
  <si>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</si>
  <si>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</si>
  <si>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</si>
  <si>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</si>
  <si>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</si>
  <si>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</si>
  <si>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</si>
  <si>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</si>
  <si>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</si>
  <si>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</si>
  <si>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</si>
  <si>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</si>
  <si>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</si>
  <si>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</si>
  <si>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</si>
  <si>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</si>
  <si>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</si>
  <si>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</si>
  <si>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</si>
  <si>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</si>
  <si>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</si>
  <si>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</si>
  <si>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</si>
  <si>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</si>
  <si>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</si>
  <si>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</si>
  <si>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</si>
  <si>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</si>
  <si>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</si>
  <si>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</si>
  <si>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</si>
  <si>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</si>
  <si>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</si>
  <si>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</si>
  <si>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</si>
  <si>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</si>
  <si>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</si>
  <si>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</si>
  <si>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</si>
  <si>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</si>
  <si>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</si>
  <si>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</si>
  <si>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</si>
  <si>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</si>
  <si>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</si>
  <si>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</si>
  <si>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</si>
  <si>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</si>
  <si>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</si>
  <si>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</si>
  <si>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</si>
  <si>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</si>
  <si>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</si>
  <si>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</si>
  <si>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</si>
  <si>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</si>
  <si>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</si>
  <si>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</si>
  <si>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</si>
  <si>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</si>
  <si>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</si>
  <si>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</si>
  <si>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</si>
  <si>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</si>
  <si>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</si>
  <si>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</si>
  <si>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</si>
  <si>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</si>
  <si>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</si>
  <si>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</si>
  <si>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</si>
  <si>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</si>
  <si>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</si>
  <si>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</si>
  <si>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</si>
  <si>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</si>
  <si>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</si>
  <si>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</si>
  <si>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</si>
  <si>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</si>
  <si>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</si>
  <si>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</si>
  <si>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</si>
  <si>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</si>
  <si>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</si>
  <si>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</si>
  <si>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</si>
  <si>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</si>
  <si>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</si>
  <si>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</si>
  <si>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</si>
  <si>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</si>
  <si>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</si>
  <si>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</si>
  <si>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</si>
  <si>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</si>
  <si>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</si>
  <si>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</si>
  <si>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</si>
  <si>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</si>
  <si>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</si>
  <si>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</si>
  <si>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</si>
  <si>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</si>
  <si>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</si>
  <si>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</si>
  <si>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</si>
  <si>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</si>
  <si>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</si>
  <si>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</si>
  <si>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</si>
  <si>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</si>
  <si>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</si>
  <si>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</si>
  <si>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</si>
  <si>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</si>
  <si>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</si>
  <si>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</si>
  <si>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</si>
  <si>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</si>
  <si>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</si>
  <si>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</si>
  <si>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</si>
  <si>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</si>
  <si>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</si>
  <si>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</si>
  <si>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</si>
  <si>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</si>
  <si>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</si>
  <si>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</si>
  <si>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</si>
  <si>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</si>
  <si>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</si>
  <si>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</si>
  <si>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</si>
  <si>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</si>
  <si>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</si>
  <si>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</si>
  <si>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</si>
  <si>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</si>
  <si>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</si>
  <si>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</si>
  <si>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</si>
  <si>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</si>
  <si>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</si>
  <si>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</si>
  <si>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</si>
  <si>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</si>
  <si>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</si>
  <si>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</si>
  <si>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</si>
  <si>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</si>
  <si>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</si>
  <si>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</si>
  <si>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</si>
  <si>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</si>
  <si>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</si>
  <si>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</si>
  <si>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</si>
  <si>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</si>
  <si>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</si>
  <si>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</si>
  <si>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</si>
  <si>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</si>
  <si>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</si>
  <si>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</si>
  <si>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</si>
  <si>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</si>
  <si>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</si>
  <si>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</si>
  <si>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</si>
  <si>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</si>
  <si>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</si>
  <si>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</si>
  <si>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</si>
  <si>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</si>
  <si>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</si>
  <si>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</si>
  <si>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</si>
  <si>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</si>
  <si>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</si>
  <si>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</si>
  <si>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</si>
  <si>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</si>
  <si>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</si>
  <si>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</si>
  <si>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</si>
  <si>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</si>
  <si>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</si>
  <si>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</si>
  <si>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</si>
  <si>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</si>
  <si>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</si>
  <si>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</si>
  <si>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</si>
  <si>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</si>
  <si>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</si>
  <si>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</si>
  <si>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</si>
  <si>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</si>
  <si>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</si>
  <si>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</si>
  <si>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</si>
  <si>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</si>
  <si>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</si>
  <si>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</si>
  <si>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</si>
  <si>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</si>
  <si>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</si>
  <si>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</si>
  <si>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</si>
  <si>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</si>
  <si>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</si>
  <si>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</si>
  <si>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</si>
  <si>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</si>
  <si>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</si>
  <si>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</si>
  <si>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</si>
  <si>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</si>
  <si>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</si>
  <si>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</si>
  <si>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</si>
  <si>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</si>
  <si>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</si>
  <si>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</si>
  <si>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</si>
  <si>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</si>
  <si>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</si>
  <si>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</si>
  <si>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</si>
  <si>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</si>
  <si>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</si>
  <si>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</si>
  <si>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</si>
  <si>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</si>
  <si>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</si>
  <si>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</si>
  <si>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</si>
  <si>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</si>
  <si>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</si>
  <si>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</si>
  <si>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</si>
  <si>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</si>
  <si>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</si>
  <si>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</si>
  <si>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</si>
  <si>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</si>
  <si>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</si>
  <si>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</si>
  <si>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</si>
  <si>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</si>
  <si>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</si>
  <si>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</si>
  <si>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</si>
  <si>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</si>
  <si>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</si>
  <si>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</si>
  <si>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</si>
  <si>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</si>
  <si>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</si>
  <si>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</si>
  <si>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</si>
  <si>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</si>
  <si>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</si>
  <si>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</si>
  <si>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</si>
  <si>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</si>
  <si>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</si>
  <si>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</si>
  <si>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</si>
  <si>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</si>
  <si>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</si>
  <si>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</si>
  <si>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</si>
  <si>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</si>
  <si>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</si>
  <si>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</si>
  <si>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</si>
  <si>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</si>
  <si>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</si>
  <si>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</si>
  <si>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</si>
  <si>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</si>
  <si>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</si>
  <si>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</si>
  <si>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</si>
  <si>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</si>
  <si>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</si>
  <si>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</si>
  <si>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</si>
  <si>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</si>
  <si>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</si>
  <si>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</si>
  <si>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</si>
  <si>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</si>
  <si>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</si>
  <si>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</si>
  <si>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</si>
  <si>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</si>
  <si>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</si>
  <si>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</si>
  <si>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</si>
  <si>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</si>
  <si>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</si>
  <si>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</si>
  <si>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</si>
  <si>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</si>
  <si>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</si>
  <si>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</si>
  <si>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</si>
  <si>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</si>
  <si>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</si>
  <si>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</si>
  <si>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</si>
  <si>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</si>
  <si>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</si>
  <si>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</si>
  <si>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</si>
  <si>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</si>
  <si>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</si>
  <si>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</si>
  <si>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</si>
  <si>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</si>
  <si>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</si>
  <si>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</si>
  <si>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</si>
  <si>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</si>
  <si>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</si>
  <si>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</si>
  <si>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</si>
  <si>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</si>
  <si>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</si>
  <si>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</si>
  <si>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</si>
  <si>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</si>
  <si>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</si>
  <si>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</si>
  <si>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</si>
  <si>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</si>
  <si>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</si>
  <si>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</si>
  <si>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</si>
  <si>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</si>
  <si>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</si>
  <si>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</si>
  <si>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</si>
  <si>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</si>
  <si>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</si>
  <si>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</si>
  <si>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</si>
  <si>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</si>
  <si>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</si>
  <si>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</si>
  <si>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</si>
  <si>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</si>
  <si>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</si>
  <si>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</si>
  <si>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</si>
  <si>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</si>
  <si>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</si>
  <si>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</si>
  <si>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</si>
  <si>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</si>
  <si>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</si>
  <si>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</si>
  <si>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</si>
  <si>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</si>
  <si>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</si>
  <si>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</si>
  <si>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</si>
  <si>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</si>
  <si>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</si>
  <si>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</si>
  <si>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</si>
  <si>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</si>
  <si>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</si>
  <si>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</si>
  <si>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</si>
  <si>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</si>
  <si>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</si>
  <si>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</si>
  <si>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</si>
  <si>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</si>
  <si>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</si>
  <si>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</si>
  <si>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</si>
  <si>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</si>
  <si>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</si>
  <si>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</si>
  <si>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</si>
  <si>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</si>
  <si>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</si>
  <si>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</si>
  <si>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</si>
  <si>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</si>
  <si>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</si>
  <si>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</si>
  <si>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</si>
  <si>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</si>
  <si>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</si>
  <si>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</si>
  <si>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</si>
  <si>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</si>
  <si>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</si>
  <si>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</si>
  <si>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</si>
  <si>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</si>
  <si>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</si>
  <si>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</si>
  <si>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</si>
  <si>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</si>
  <si>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</si>
  <si>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</si>
  <si>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</si>
  <si>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</si>
  <si>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</si>
  <si>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</si>
  <si>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</si>
  <si>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</si>
  <si>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</si>
  <si>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</si>
  <si>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</si>
  <si>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</si>
  <si>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</si>
  <si>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</si>
  <si>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</si>
  <si>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</si>
  <si>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</si>
  <si>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</si>
  <si>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</si>
  <si>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</si>
  <si>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</si>
  <si>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</si>
  <si>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</si>
  <si>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</si>
  <si>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</si>
  <si>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</si>
  <si>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</si>
  <si>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</si>
  <si>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</si>
  <si>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</si>
  <si>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</si>
  <si>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</si>
  <si>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</si>
  <si>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</si>
  <si>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</si>
  <si>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</si>
  <si>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</si>
  <si>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</si>
  <si>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</si>
  <si>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</si>
  <si>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</si>
  <si>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</si>
  <si>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</si>
  <si>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</si>
  <si>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</si>
  <si>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</si>
  <si>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</si>
  <si>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</si>
  <si>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</si>
  <si>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</si>
  <si>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</si>
  <si>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</si>
  <si>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</si>
  <si>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</si>
  <si>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</si>
  <si>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</si>
  <si>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</si>
  <si>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</si>
  <si>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</si>
  <si>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</si>
  <si>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</si>
  <si>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</si>
  <si>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</si>
  <si>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</si>
  <si>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</si>
  <si>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</si>
  <si>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</si>
  <si>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</si>
  <si>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</si>
  <si>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</si>
  <si>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</si>
  <si>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</si>
  <si>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</si>
  <si>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</si>
  <si>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</si>
  <si>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</si>
  <si>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</si>
  <si>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</si>
  <si>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</si>
  <si>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</si>
  <si>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</si>
  <si>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</si>
  <si>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</si>
  <si>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</si>
  <si>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</si>
  <si>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</si>
  <si>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</si>
  <si>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</si>
  <si>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</si>
  <si>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</si>
  <si>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</si>
  <si>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</si>
  <si>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</si>
  <si>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</si>
  <si>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</si>
  <si>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</si>
  <si>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</si>
  <si>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</si>
  <si>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</si>
  <si>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</si>
  <si>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</si>
  <si>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</si>
  <si>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</si>
  <si>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</si>
  <si>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</si>
  <si>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</si>
  <si>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</si>
  <si>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</si>
  <si>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</si>
  <si>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</si>
  <si>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</si>
  <si>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</si>
  <si>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</si>
  <si>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</si>
  <si>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</si>
  <si>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</si>
  <si>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</si>
  <si>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</si>
  <si>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</si>
  <si>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</si>
  <si>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</si>
  <si>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</si>
  <si>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</si>
  <si>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</si>
  <si>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</si>
  <si>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</si>
  <si>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</si>
  <si>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</si>
  <si>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</si>
  <si>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</si>
  <si>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</si>
  <si>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</si>
  <si>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</si>
  <si>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</si>
  <si>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</si>
  <si>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</si>
  <si>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</si>
  <si>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</si>
  <si>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</si>
  <si>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</si>
  <si>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</si>
  <si>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</si>
  <si>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</si>
  <si>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</si>
  <si>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</si>
  <si>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</si>
  <si>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</si>
  <si>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</si>
  <si>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</si>
  <si>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</si>
  <si>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</si>
  <si>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</si>
  <si>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</si>
  <si>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</si>
  <si>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</si>
  <si>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</si>
  <si>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</si>
  <si>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</si>
  <si>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</si>
  <si>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</si>
  <si>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</si>
  <si>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</si>
  <si>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</si>
  <si>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</si>
  <si>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</si>
  <si>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</si>
  <si>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</si>
  <si>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</si>
  <si>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</si>
  <si>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</si>
  <si>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</si>
  <si>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</si>
  <si>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</si>
  <si>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</si>
  <si>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</si>
  <si>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</si>
  <si>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</si>
  <si>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</si>
  <si>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</si>
  <si>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</si>
  <si>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</si>
  <si>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</si>
  <si>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</si>
  <si>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</si>
  <si>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</si>
  <si>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</si>
  <si>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</si>
  <si>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</si>
  <si>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</si>
  <si>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</si>
  <si>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</si>
  <si>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</si>
  <si>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</si>
  <si>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</si>
  <si>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</si>
  <si>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</si>
  <si>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</si>
  <si>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</si>
  <si>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</si>
  <si>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</si>
  <si>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</si>
  <si>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</si>
  <si>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</si>
  <si>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</si>
  <si>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</si>
  <si>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</si>
  <si>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</si>
  <si>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</si>
  <si>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</si>
  <si>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</si>
  <si>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</si>
  <si>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</si>
  <si>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</si>
  <si>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</si>
  <si>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</si>
  <si>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</si>
  <si>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</si>
  <si>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</si>
  <si>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</si>
  <si>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</si>
  <si>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</si>
  <si>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</si>
  <si>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</si>
  <si>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</si>
  <si>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</si>
  <si>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</si>
  <si>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</si>
  <si>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</si>
  <si>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</si>
  <si>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</si>
  <si>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</si>
  <si>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</si>
  <si>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</si>
  <si>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</si>
  <si>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</si>
  <si>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</si>
  <si>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</si>
  <si>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</si>
  <si>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</si>
  <si>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</si>
  <si>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</si>
  <si>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</si>
  <si>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</si>
  <si>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</si>
  <si>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</si>
  <si>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</si>
  <si>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</si>
  <si>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</si>
  <si>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</si>
  <si>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</si>
  <si>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</si>
  <si>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</si>
  <si>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</si>
  <si>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</si>
  <si>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</si>
  <si>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</si>
  <si>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</si>
  <si>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</si>
  <si>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</si>
  <si>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</si>
  <si>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</si>
  <si>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</si>
  <si>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</si>
  <si>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</si>
  <si>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</si>
  <si>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</si>
  <si>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</si>
  <si>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</si>
  <si>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</si>
  <si>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</si>
  <si>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</si>
  <si>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</si>
  <si>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</si>
  <si>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</si>
  <si>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</si>
  <si>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</si>
  <si>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</si>
  <si>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</si>
  <si>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</si>
  <si>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</si>
  <si>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</si>
  <si>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</si>
  <si>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</si>
  <si>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</si>
  <si>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</si>
  <si>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</si>
  <si>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</si>
  <si>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</si>
  <si>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</si>
  <si>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</si>
  <si>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</si>
  <si>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</si>
  <si>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</si>
  <si>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</si>
  <si>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</si>
  <si>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</si>
  <si>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</si>
  <si>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</si>
  <si>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</si>
  <si>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</si>
  <si>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</si>
  <si>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</si>
  <si>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</si>
  <si>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</si>
  <si>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</si>
  <si>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</si>
  <si>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</si>
  <si>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</si>
  <si>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</si>
  <si>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</si>
  <si>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</si>
  <si>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</si>
  <si>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</si>
  <si>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</si>
  <si>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</si>
  <si>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</si>
  <si>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</si>
  <si>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</si>
  <si>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</si>
  <si>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</si>
  <si>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</si>
  <si>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</si>
  <si>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</si>
  <si>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</si>
  <si>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</si>
  <si>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</si>
  <si>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</si>
  <si>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</si>
  <si>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</si>
  <si>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</si>
  <si>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</si>
  <si>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</si>
  <si>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</si>
  <si>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</si>
  <si>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</si>
  <si>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</si>
  <si>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</si>
  <si>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</si>
  <si>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</si>
  <si>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</si>
  <si>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</si>
  <si>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</si>
  <si>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</si>
  <si>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</si>
  <si>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</si>
  <si>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</si>
  <si>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</si>
  <si>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</si>
  <si>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</si>
  <si>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</si>
  <si>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</si>
  <si>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</si>
  <si>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</si>
  <si>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</si>
  <si>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</si>
  <si>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</si>
  <si>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</si>
  <si>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</si>
  <si>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</si>
  <si>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</si>
  <si>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</si>
  <si>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</si>
  <si>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</si>
  <si>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</si>
  <si>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</si>
  <si>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</si>
  <si>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</si>
  <si>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</si>
  <si>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</si>
  <si>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</si>
  <si>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</si>
  <si>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</si>
  <si>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</si>
  <si>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</si>
  <si>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</si>
  <si>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</si>
  <si>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</si>
  <si>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</si>
  <si>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</si>
  <si>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</si>
  <si>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</si>
  <si>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</si>
  <si>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</si>
  <si>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</si>
  <si>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</si>
  <si>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</si>
  <si>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</si>
  <si>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</si>
  <si>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</si>
  <si>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</si>
  <si>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</si>
  <si>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</si>
  <si>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</si>
  <si>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</si>
  <si>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</si>
  <si>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</si>
  <si>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</si>
  <si>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</si>
  <si>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</si>
  <si>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</si>
  <si>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</si>
  <si>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</si>
  <si>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</si>
  <si>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</si>
  <si>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</si>
  <si>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</si>
  <si>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</si>
  <si>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</si>
  <si>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</si>
  <si>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</si>
  <si>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</si>
  <si>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</si>
  <si>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</si>
  <si>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</si>
  <si>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</si>
  <si>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</si>
  <si>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</si>
  <si>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</si>
  <si>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</si>
  <si>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</si>
  <si>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</si>
  <si>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</si>
  <si>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</si>
  <si>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</si>
  <si>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</si>
  <si>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</si>
  <si>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</si>
  <si>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</si>
  <si>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</si>
  <si>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</si>
  <si>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</si>
  <si>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</si>
  <si>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</si>
  <si>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</si>
  <si>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</si>
  <si>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</si>
  <si>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</si>
  <si>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</si>
  <si>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</si>
  <si>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</si>
  <si>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</si>
  <si>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</si>
  <si>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</si>
  <si>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</si>
  <si>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</si>
  <si>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</si>
  <si>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</si>
  <si>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</si>
  <si>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</si>
  <si>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</si>
  <si>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</si>
  <si>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</si>
  <si>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</si>
  <si>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</si>
  <si>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</si>
  <si>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</si>
  <si>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</si>
  <si>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</si>
  <si>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</si>
  <si>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</si>
  <si>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</si>
  <si>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</si>
  <si>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</si>
  <si>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</si>
  <si>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</si>
  <si>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</si>
  <si>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</si>
  <si>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</si>
  <si>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</si>
  <si>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</si>
  <si>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</si>
  <si>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</si>
  <si>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</si>
  <si>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</si>
  <si>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</si>
  <si>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</si>
  <si>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</si>
  <si>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</si>
  <si>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</si>
  <si>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</si>
  <si>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</si>
  <si>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</si>
  <si>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</si>
  <si>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</si>
  <si>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</si>
  <si>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</si>
  <si>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</si>
  <si>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</si>
  <si>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</si>
  <si>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</si>
  <si>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</si>
  <si>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</si>
  <si>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</si>
  <si>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</si>
  <si>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</si>
  <si>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</si>
  <si>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</si>
  <si>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</si>
  <si>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</si>
  <si>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</si>
  <si>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</si>
  <si>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</si>
  <si>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</si>
  <si>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</si>
  <si>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</si>
  <si>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</si>
  <si>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</si>
  <si>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</si>
  <si>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</si>
  <si>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</si>
  <si>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</si>
  <si>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</si>
  <si>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</si>
  <si>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</si>
  <si>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</si>
  <si>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</si>
  <si>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</si>
  <si>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</si>
  <si>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</si>
  <si>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</si>
  <si>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</si>
  <si>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</si>
  <si>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</si>
  <si>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</si>
  <si>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</si>
  <si>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</si>
  <si>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</si>
  <si>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</si>
  <si>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</si>
  <si>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</si>
  <si>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</si>
  <si>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</si>
  <si>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</si>
  <si>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</si>
  <si>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</si>
  <si>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</si>
  <si>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</si>
  <si>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</si>
  <si>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</si>
  <si>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</si>
  <si>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</si>
  <si>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</si>
  <si>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</si>
  <si>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</si>
  <si>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</si>
  <si>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</si>
  <si>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</si>
  <si>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</si>
  <si>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</si>
  <si>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</si>
  <si>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</si>
  <si>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</si>
  <si>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</si>
  <si>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</si>
  <si>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</si>
  <si>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</si>
  <si>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</si>
  <si>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</si>
  <si>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</si>
  <si>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</si>
  <si>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</si>
  <si>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</si>
  <si>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</si>
  <si>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</si>
  <si>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</si>
  <si>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</si>
  <si>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</si>
  <si>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</si>
  <si>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</si>
  <si>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</si>
  <si>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</si>
  <si>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</si>
  <si>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</si>
  <si>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</si>
  <si>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</si>
  <si>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</si>
  <si>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</si>
  <si>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</si>
  <si>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</si>
  <si>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</si>
  <si>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</si>
  <si>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</si>
  <si>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</si>
  <si>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</si>
  <si>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</si>
  <si>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</si>
  <si>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</si>
  <si>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</si>
  <si>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</si>
  <si>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</si>
  <si>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</si>
  <si>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</si>
  <si>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</si>
  <si>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</si>
  <si>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</si>
  <si>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</si>
  <si>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</si>
  <si>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</si>
  <si>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</si>
  <si>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</si>
  <si>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</si>
  <si>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</si>
  <si>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</si>
  <si>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</si>
  <si>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</si>
  <si>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</si>
  <si>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</si>
  <si>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</si>
  <si>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</si>
  <si>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</si>
  <si>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</si>
  <si>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</si>
  <si>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</si>
  <si>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</si>
  <si>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</si>
  <si>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</si>
  <si>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</si>
  <si>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</si>
  <si>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</si>
  <si>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</si>
  <si>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</si>
  <si>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</si>
  <si>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</si>
  <si>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</si>
  <si>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</si>
  <si>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</si>
  <si>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</si>
  <si>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</si>
  <si>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</si>
  <si>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</si>
  <si>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</si>
  <si>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</si>
  <si>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</si>
  <si>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</si>
  <si>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</si>
  <si>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</si>
  <si>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</si>
  <si>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</si>
  <si>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</si>
  <si>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</si>
  <si>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</si>
  <si>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</si>
  <si>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</si>
  <si>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</si>
  <si>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</si>
  <si>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</si>
  <si>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</si>
  <si>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</si>
  <si>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</si>
  <si>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</si>
  <si>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</si>
  <si>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</si>
  <si>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</si>
  <si>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</si>
  <si>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</si>
  <si>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</si>
  <si>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</si>
  <si>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</si>
  <si>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</si>
  <si>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</si>
  <si>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</si>
  <si>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</si>
  <si>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</si>
  <si>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</si>
  <si>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</si>
  <si>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</si>
  <si>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</si>
  <si>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</si>
  <si>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</si>
  <si>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</si>
  <si>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</si>
  <si>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</si>
  <si>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</si>
  <si>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</si>
  <si>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</si>
  <si>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</si>
  <si>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</si>
  <si>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</si>
  <si>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</si>
  <si>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</si>
  <si>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</si>
  <si>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</si>
  <si>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</si>
  <si>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</si>
  <si>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</si>
  <si>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</si>
  <si>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</si>
  <si>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</si>
  <si>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</si>
  <si>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</si>
  <si>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</si>
  <si>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</si>
  <si>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</si>
  <si>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</si>
  <si>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</si>
  <si>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</si>
  <si>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</si>
  <si>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</si>
  <si>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</si>
  <si>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</si>
  <si>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</si>
  <si>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</si>
  <si>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</si>
  <si>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</si>
  <si>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</si>
  <si>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</si>
  <si>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</si>
  <si>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</si>
  <si>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</si>
  <si>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</si>
  <si>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</si>
  <si>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</si>
  <si>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</si>
  <si>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</si>
  <si>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</si>
  <si>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</si>
  <si>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</si>
  <si>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</si>
  <si>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</si>
  <si>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</si>
  <si>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</si>
  <si>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</si>
  <si>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</si>
  <si>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</si>
  <si>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</si>
  <si>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</si>
  <si>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</si>
  <si>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</si>
  <si>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</si>
  <si>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</si>
  <si>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</si>
  <si>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</si>
  <si>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</si>
  <si>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</si>
  <si>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</si>
  <si>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</si>
  <si>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</si>
  <si>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</si>
  <si>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</si>
  <si>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</si>
  <si>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</si>
  <si>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</si>
  <si>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</si>
  <si>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</si>
  <si>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</si>
  <si>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</si>
  <si>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</si>
  <si>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</si>
  <si>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</si>
  <si>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</si>
  <si>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</si>
  <si>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</si>
  <si>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</si>
  <si>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</si>
  <si>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</si>
  <si>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</si>
  <si>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</si>
  <si>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</si>
  <si>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</si>
  <si>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</si>
  <si>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</si>
  <si>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</si>
  <si>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</si>
  <si>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</si>
  <si>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</si>
  <si>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</si>
  <si>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</si>
  <si>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</si>
  <si>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</si>
  <si>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</si>
  <si>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</si>
  <si>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</si>
  <si>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</si>
  <si>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</si>
  <si>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</si>
  <si>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</si>
  <si>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</si>
  <si>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</si>
  <si>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</si>
  <si>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</si>
  <si>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</si>
  <si>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</si>
  <si>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</si>
  <si>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</si>
  <si>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</si>
  <si>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</si>
  <si>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</si>
  <si>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</si>
  <si>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</si>
  <si>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</si>
  <si>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</si>
  <si>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</si>
  <si>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</si>
  <si>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</si>
  <si>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</si>
  <si>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</si>
  <si>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</si>
  <si>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</si>
  <si>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</si>
  <si>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</si>
  <si>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</si>
  <si>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</si>
  <si>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</si>
  <si>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</si>
  <si>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</si>
  <si>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</si>
  <si>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</si>
  <si>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</si>
  <si>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</si>
  <si>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</si>
  <si>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</si>
  <si>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</si>
  <si>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</si>
  <si>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</si>
  <si>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</si>
  <si>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</si>
  <si>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</si>
  <si>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</si>
  <si>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</si>
  <si>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</si>
  <si>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</si>
  <si>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</si>
  <si>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</si>
  <si>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</si>
  <si>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</si>
  <si>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</si>
  <si>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</si>
  <si>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</si>
  <si>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</si>
  <si>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</si>
  <si>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</si>
  <si>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</si>
  <si>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</si>
  <si>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</si>
  <si>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</si>
  <si>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</si>
  <si>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</si>
  <si>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</si>
  <si>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</si>
  <si>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</si>
  <si>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</si>
  <si>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</si>
  <si>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</si>
  <si>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</si>
  <si>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</si>
  <si>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</si>
  <si>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</si>
  <si>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</si>
  <si>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</si>
  <si>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</si>
  <si>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</si>
  <si>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</si>
  <si>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</si>
  <si>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</si>
  <si>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</si>
  <si>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</si>
  <si>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</si>
  <si>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</si>
  <si>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</si>
  <si>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</si>
  <si>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</si>
  <si>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</si>
  <si>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</si>
  <si>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</si>
  <si>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</si>
  <si>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</si>
  <si>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</si>
  <si>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</si>
  <si>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</si>
  <si>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</si>
  <si>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</si>
  <si>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</si>
  <si>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</si>
  <si>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</si>
  <si>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</si>
  <si>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</si>
  <si>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</si>
  <si>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</si>
  <si>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</si>
  <si>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</si>
  <si>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</si>
  <si>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</si>
  <si>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</si>
  <si>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</si>
  <si>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</si>
  <si>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</si>
  <si>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</si>
  <si>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</si>
  <si>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</si>
  <si>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</si>
  <si>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</si>
  <si>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</si>
  <si>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</si>
  <si>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</si>
  <si>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</si>
  <si>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</si>
  <si>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</si>
  <si>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</si>
  <si>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</si>
  <si>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</si>
  <si>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</si>
  <si>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</si>
  <si>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</si>
  <si>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</si>
  <si>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</si>
  <si>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</si>
  <si>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</si>
  <si>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</si>
  <si>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</si>
  <si>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</si>
  <si>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</si>
  <si>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</si>
  <si>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</si>
  <si>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</si>
  <si>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</si>
  <si>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</si>
  <si>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</si>
  <si>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</si>
  <si>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</si>
  <si>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</si>
  <si>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</si>
  <si>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</si>
  <si>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</si>
  <si>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</si>
  <si>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</si>
  <si>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</si>
  <si>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</si>
  <si>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</si>
  <si>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</si>
  <si>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</si>
  <si>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</si>
  <si>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</si>
  <si>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</si>
  <si>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</si>
  <si>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</si>
  <si>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</si>
  <si>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</si>
  <si>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</si>
  <si>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</si>
  <si>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</si>
  <si>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</si>
  <si>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</si>
  <si>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</si>
  <si>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</si>
  <si>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</si>
  <si>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</si>
  <si>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</si>
  <si>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</si>
  <si>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</si>
  <si>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</si>
  <si>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</si>
  <si>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</si>
  <si>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</si>
  <si>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</si>
  <si>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</si>
  <si>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</si>
  <si>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</si>
  <si>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</si>
  <si>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</si>
  <si>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</si>
  <si>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</si>
  <si>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</si>
  <si>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</si>
  <si>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</si>
  <si>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</si>
  <si>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</si>
  <si>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</si>
  <si>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</si>
  <si>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</si>
  <si>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</si>
  <si>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</si>
  <si>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</si>
  <si>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</si>
  <si>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</si>
  <si>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</si>
  <si>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</si>
  <si>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</si>
  <si>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</si>
  <si>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</si>
  <si>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</si>
  <si>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</si>
  <si>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</si>
  <si>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</si>
  <si>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</si>
  <si>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</si>
  <si>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</si>
  <si>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</si>
  <si>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</si>
  <si>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</si>
  <si>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</si>
  <si>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</si>
  <si>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</si>
  <si>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</si>
  <si>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</si>
  <si>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</si>
  <si>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</si>
  <si>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</si>
  <si>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</si>
  <si>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</si>
  <si>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</si>
  <si>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</si>
  <si>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</si>
  <si>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</si>
  <si>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</si>
  <si>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</si>
  <si>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</si>
  <si>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</si>
  <si>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</si>
  <si>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</si>
  <si>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</si>
  <si>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</si>
  <si>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</si>
  <si>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</si>
  <si>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</si>
  <si>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</si>
  <si>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</si>
  <si>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</si>
  <si>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</si>
  <si>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</si>
  <si>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</si>
  <si>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</si>
  <si>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</si>
  <si>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</si>
  <si>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</si>
  <si>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</si>
  <si>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</si>
  <si>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</si>
  <si>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</si>
  <si>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</si>
  <si>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</si>
  <si>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</si>
  <si>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</si>
  <si>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</si>
  <si>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</si>
  <si>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</si>
  <si>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</si>
  <si>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</si>
  <si>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</si>
  <si>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</si>
  <si>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</si>
  <si>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</si>
  <si>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</si>
  <si>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</si>
  <si>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</si>
  <si>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</si>
  <si>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</si>
  <si>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</si>
  <si>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</si>
  <si>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</si>
  <si>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</si>
  <si>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</si>
  <si>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</si>
  <si>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</si>
  <si>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</si>
  <si>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</si>
  <si>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</si>
  <si>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</si>
  <si>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</si>
  <si>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</si>
  <si>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</si>
  <si>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</si>
  <si>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</si>
  <si>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</si>
  <si>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</si>
  <si>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</si>
  <si>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</si>
  <si>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</si>
  <si>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</si>
  <si>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</si>
  <si>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</si>
  <si>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</si>
  <si>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</si>
  <si>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</si>
  <si>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</si>
  <si>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</si>
  <si>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</si>
  <si>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</si>
  <si>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</si>
  <si>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</si>
  <si>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</si>
  <si>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</si>
  <si>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</si>
  <si>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</si>
  <si>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</si>
  <si>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</si>
  <si>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</si>
  <si>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</si>
  <si>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</si>
  <si>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</si>
  <si>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</si>
  <si>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</si>
  <si>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</si>
  <si>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</si>
  <si>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</si>
  <si>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</si>
  <si>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</si>
  <si>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</si>
  <si>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</si>
  <si>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</si>
  <si>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</si>
  <si>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</si>
  <si>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</si>
  <si>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</si>
  <si>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</si>
  <si>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</si>
  <si>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</si>
  <si>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</si>
  <si>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</si>
  <si>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</si>
  <si>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</si>
  <si>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</si>
  <si>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</si>
  <si>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</si>
  <si>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</si>
  <si>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</si>
  <si>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</si>
  <si>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</si>
  <si>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</si>
  <si>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</si>
  <si>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</si>
  <si>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</si>
  <si>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</si>
  <si>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</si>
  <si>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</si>
  <si>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</si>
  <si>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</si>
  <si>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</si>
  <si>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</si>
  <si>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</si>
  <si>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</si>
  <si>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</si>
  <si>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</si>
  <si>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</si>
  <si>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</si>
  <si>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</si>
  <si>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</si>
  <si>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</si>
  <si>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</si>
  <si>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</si>
  <si>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</si>
  <si>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</si>
  <si>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</si>
  <si>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</si>
  <si>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</si>
  <si>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</si>
  <si>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</si>
  <si>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</si>
  <si>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</si>
  <si>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</si>
  <si>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</si>
  <si>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</si>
  <si>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</si>
  <si>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</si>
  <si>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</si>
  <si>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</si>
  <si>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</si>
  <si>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</si>
  <si>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</si>
  <si>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</si>
  <si>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</si>
  <si>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</si>
  <si>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</si>
  <si>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</si>
  <si>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</si>
  <si>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</si>
  <si>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</si>
  <si>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</si>
  <si>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</si>
  <si>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</si>
  <si>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</si>
  <si>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</si>
  <si>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</si>
  <si>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</si>
  <si>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</si>
  <si>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</si>
  <si>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</si>
  <si>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</si>
  <si>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</si>
  <si>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</si>
  <si>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</si>
  <si>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</si>
  <si>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</si>
  <si>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</si>
  <si>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</si>
  <si>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</si>
  <si>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</si>
  <si>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</si>
  <si>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</si>
  <si>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</si>
  <si>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</si>
  <si>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</si>
  <si>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</si>
  <si>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</si>
  <si>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</si>
  <si>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</si>
  <si>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</si>
  <si>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</si>
  <si>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</si>
  <si>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</si>
  <si>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</si>
  <si>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</si>
  <si>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</si>
  <si>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</si>
  <si>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</si>
  <si>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</si>
  <si>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</si>
  <si>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</si>
  <si>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</si>
  <si>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</si>
  <si>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</si>
  <si>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</si>
  <si>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</si>
  <si>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</si>
  <si>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</si>
  <si>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</si>
  <si>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</si>
  <si>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</si>
  <si>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</si>
  <si>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</si>
  <si>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</si>
  <si>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</si>
  <si>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</si>
  <si>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</si>
  <si>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</si>
  <si>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</si>
  <si>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</si>
  <si>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</si>
  <si>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</si>
  <si>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</si>
  <si>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</si>
  <si>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</si>
  <si>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</si>
  <si>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</si>
  <si>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</si>
  <si>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</si>
  <si>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</si>
  <si>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</si>
  <si>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</si>
  <si>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</si>
  <si>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</si>
  <si>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</si>
  <si>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</si>
  <si>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</si>
  <si>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</si>
  <si>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</si>
  <si>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</si>
  <si>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</si>
  <si>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</si>
  <si>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</si>
  <si>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</si>
  <si>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</si>
  <si>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</si>
  <si>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</si>
  <si>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</si>
  <si>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</si>
  <si>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</si>
  <si>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</si>
  <si>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</si>
  <si>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</si>
  <si>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</si>
  <si>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</si>
  <si>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</si>
  <si>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</si>
  <si>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</si>
  <si>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</si>
  <si>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</si>
  <si>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</si>
  <si>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</si>
  <si>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</si>
  <si>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</si>
  <si>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</si>
  <si>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</si>
  <si>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</si>
  <si>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</si>
  <si>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</si>
  <si>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</si>
  <si>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</si>
  <si>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</si>
  <si>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</si>
  <si>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</si>
  <si>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</si>
  <si>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</si>
  <si>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</si>
  <si>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</si>
  <si>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</si>
  <si>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</si>
  <si>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</si>
  <si>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</si>
  <si>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</si>
  <si>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</si>
  <si>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</si>
  <si>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</si>
  <si>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</si>
  <si>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</si>
  <si>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</si>
  <si>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</si>
  <si>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</si>
  <si>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</si>
  <si>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</si>
  <si>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</si>
  <si>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</si>
  <si>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</si>
  <si>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</si>
  <si>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</si>
  <si>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</si>
  <si>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</si>
  <si>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</si>
  <si>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</si>
  <si>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</si>
  <si>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</si>
  <si>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</si>
  <si>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</si>
  <si>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</si>
  <si>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</si>
  <si>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</si>
  <si>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</si>
  <si>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</si>
  <si>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</si>
  <si>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</si>
  <si>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</si>
  <si>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</si>
  <si>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</si>
  <si>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</si>
  <si>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</si>
  <si>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</si>
  <si>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</si>
  <si>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</si>
  <si>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</si>
  <si>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</si>
  <si>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</si>
  <si>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</si>
  <si>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</si>
  <si>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</si>
  <si>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</si>
  <si>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</si>
  <si>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</si>
  <si>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</si>
  <si>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</si>
  <si>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</si>
  <si>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</si>
  <si>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</si>
  <si>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</si>
  <si>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</si>
  <si>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</si>
  <si>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</si>
  <si>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</si>
  <si>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</si>
  <si>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</si>
  <si>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</si>
  <si>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</si>
  <si>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</si>
  <si>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</si>
  <si>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</si>
  <si>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</si>
  <si>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</si>
  <si>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</si>
  <si>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</si>
  <si>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</si>
  <si>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</si>
  <si>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</si>
  <si>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</si>
  <si>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</si>
  <si>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</si>
  <si>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</si>
  <si>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</si>
  <si>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</si>
  <si>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</si>
  <si>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</si>
  <si>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</si>
  <si>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</si>
  <si>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</si>
  <si>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</si>
  <si>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</si>
  <si>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</si>
  <si>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</si>
  <si>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</si>
  <si>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</si>
  <si>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</si>
  <si>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</si>
  <si>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</si>
  <si>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</si>
  <si>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</si>
  <si>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</si>
  <si>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</si>
  <si>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</si>
  <si>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</si>
  <si>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</si>
  <si>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</si>
  <si>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</si>
  <si>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</si>
  <si>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</si>
  <si>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</si>
  <si>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</si>
  <si>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</si>
  <si>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</si>
  <si>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</si>
  <si>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</si>
  <si>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</si>
  <si>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</si>
  <si>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</si>
  <si>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</si>
  <si>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</si>
  <si>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</si>
  <si>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</si>
  <si>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</si>
  <si>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</si>
  <si>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</si>
  <si>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</si>
  <si>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</si>
  <si>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</si>
  <si>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</si>
  <si>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</si>
  <si>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</si>
  <si>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</si>
  <si>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</si>
  <si>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</si>
  <si>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</si>
  <si>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</si>
  <si>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</si>
  <si>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</si>
  <si>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</si>
  <si>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</si>
  <si>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</si>
  <si>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</si>
  <si>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</si>
  <si>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</si>
  <si>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</si>
  <si>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</si>
  <si>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</si>
  <si>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</si>
  <si>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</si>
  <si>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</si>
  <si>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</si>
  <si>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</si>
  <si>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</si>
  <si>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</si>
  <si>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</si>
  <si>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</si>
  <si>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</si>
  <si>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</si>
  <si>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</si>
  <si>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</si>
  <si>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</si>
  <si>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</si>
  <si>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</si>
  <si>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</si>
  <si>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</si>
  <si>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</si>
  <si>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</si>
  <si>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</si>
  <si>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</si>
  <si>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</si>
  <si>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</si>
  <si>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</si>
  <si>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</si>
  <si>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</si>
  <si>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</si>
  <si>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</si>
  <si>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</si>
  <si>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</si>
  <si>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</si>
  <si>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</si>
  <si>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</si>
  <si>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</si>
  <si>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</si>
  <si>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</si>
  <si>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</si>
  <si>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</si>
  <si>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</si>
  <si>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</si>
  <si>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</si>
  <si>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</si>
  <si>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</si>
  <si>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</si>
  <si>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</si>
  <si>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</si>
  <si>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</si>
  <si>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</si>
  <si>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</si>
  <si>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</si>
  <si>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</si>
  <si>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</si>
  <si>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</si>
  <si>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</si>
  <si>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</si>
  <si>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</si>
  <si>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</si>
  <si>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</si>
  <si>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</si>
  <si>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</si>
  <si>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</si>
  <si>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</si>
  <si>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</si>
  <si>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</si>
  <si>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</si>
  <si>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</si>
  <si>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</si>
  <si>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</si>
  <si>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</si>
  <si>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</si>
  <si>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</si>
  <si>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</si>
  <si>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</si>
  <si>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</si>
  <si>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</si>
  <si>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</si>
  <si>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</si>
  <si>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</si>
  <si>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</si>
  <si>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</si>
  <si>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</si>
  <si>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</si>
  <si>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</si>
  <si>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</si>
  <si>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</si>
  <si>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</si>
  <si>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</si>
  <si>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</si>
  <si>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</si>
  <si>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</si>
  <si>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</si>
  <si>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</si>
  <si>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</si>
  <si>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</si>
  <si>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</si>
  <si>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</si>
  <si>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</si>
  <si>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</si>
  <si>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</si>
  <si>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</si>
  <si>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</si>
  <si>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</si>
  <si>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</si>
  <si>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</si>
  <si>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</si>
  <si>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</si>
  <si>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</si>
  <si>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</si>
  <si>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</si>
  <si>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</si>
  <si>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</si>
  <si>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</si>
  <si>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</si>
  <si>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</si>
  <si>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</si>
  <si>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</si>
  <si>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</si>
  <si>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</si>
  <si>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</si>
  <si>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</si>
  <si>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</si>
  <si>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</si>
  <si>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</si>
  <si>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</si>
  <si>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</si>
  <si>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</si>
  <si>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</si>
  <si>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</si>
  <si>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</si>
  <si>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</si>
  <si>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</si>
  <si>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</si>
  <si>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</si>
  <si>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</si>
  <si>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</si>
  <si>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</si>
  <si>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</si>
  <si>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</si>
  <si>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</si>
  <si>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</si>
  <si>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</si>
  <si>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</si>
  <si>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</si>
  <si>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</si>
  <si>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</si>
  <si>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</si>
  <si>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</si>
  <si>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</si>
  <si>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</si>
  <si>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</si>
  <si>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</si>
  <si>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</si>
  <si>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</si>
  <si>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</si>
  <si>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</si>
  <si>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</si>
  <si>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</si>
  <si>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</si>
  <si>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</si>
  <si>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</si>
  <si>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</si>
  <si>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</si>
  <si>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</si>
  <si>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</si>
  <si>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</si>
  <si>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</si>
  <si>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</si>
  <si>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</si>
  <si>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</si>
  <si>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</si>
  <si>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</si>
  <si>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</si>
  <si>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</si>
  <si>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</si>
  <si>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</si>
  <si>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</si>
  <si>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</si>
  <si>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</si>
  <si>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</si>
  <si>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</si>
  <si>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</si>
  <si>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</si>
  <si>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</si>
  <si>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</si>
  <si>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</si>
  <si>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</si>
  <si>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</si>
  <si>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</si>
  <si>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</si>
  <si>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</si>
  <si>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</si>
  <si>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</si>
  <si>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</si>
  <si>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</si>
  <si>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</si>
  <si>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</si>
  <si>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</si>
  <si>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</si>
  <si>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</si>
  <si>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</si>
  <si>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</si>
  <si>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</si>
  <si>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</si>
  <si>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</si>
  <si>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</si>
  <si>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</si>
  <si>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</si>
  <si>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</si>
  <si>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</si>
  <si>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</si>
  <si>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</si>
  <si>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</si>
  <si>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</si>
  <si>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</si>
  <si>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</si>
  <si>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</si>
  <si>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</si>
  <si>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</si>
  <si>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</si>
  <si>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</si>
  <si>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</si>
  <si>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</si>
  <si>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</si>
  <si>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</si>
  <si>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</si>
  <si>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</si>
  <si>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</si>
  <si>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</si>
  <si>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</si>
  <si>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</si>
  <si>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</si>
  <si>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</si>
  <si>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</si>
  <si>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</si>
  <si>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</si>
  <si>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</si>
  <si>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</si>
  <si>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</si>
  <si>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</si>
  <si>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</si>
  <si>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</si>
  <si>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</si>
  <si>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</si>
  <si>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</si>
  <si>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</si>
  <si>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</si>
  <si>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</si>
  <si>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</si>
  <si>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</si>
  <si>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</si>
  <si>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</si>
  <si>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</si>
  <si>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</si>
  <si>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</si>
  <si>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</si>
  <si>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</si>
  <si>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</si>
  <si>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</si>
  <si>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</si>
  <si>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</si>
  <si>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</si>
  <si>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</si>
  <si>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</si>
  <si>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</si>
  <si>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</si>
  <si>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</si>
  <si>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</si>
  <si>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</si>
  <si>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</si>
  <si>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</si>
  <si>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</si>
  <si>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</si>
  <si>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</si>
  <si>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</si>
  <si>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</si>
  <si>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</si>
  <si>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</si>
  <si>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</si>
  <si>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</si>
  <si>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</si>
  <si>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</si>
  <si>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</si>
  <si>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</si>
  <si>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</si>
  <si>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</si>
  <si>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</si>
  <si>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</si>
  <si>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</si>
  <si>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</si>
  <si>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</si>
  <si>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</si>
  <si>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</si>
  <si>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</si>
  <si>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</si>
  <si>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</si>
  <si>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</si>
  <si>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</si>
  <si>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</si>
  <si>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</si>
  <si>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</si>
  <si>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</si>
  <si>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</si>
  <si>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</si>
  <si>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</si>
  <si>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</si>
  <si>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</si>
  <si>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</si>
  <si>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</si>
  <si>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</si>
  <si>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</si>
  <si>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</si>
  <si>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</si>
  <si>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</si>
  <si>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</si>
  <si>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</si>
  <si>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</si>
  <si>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</si>
  <si>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</si>
  <si>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</si>
  <si>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</si>
  <si>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</si>
  <si>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</si>
  <si>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</si>
  <si>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</si>
  <si>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</si>
  <si>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</si>
  <si>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</si>
  <si>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</si>
  <si>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</si>
  <si>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</si>
  <si>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</si>
  <si>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</si>
  <si>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</si>
  <si>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</si>
  <si>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</si>
  <si>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</si>
  <si>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</si>
  <si>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</si>
  <si>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</si>
  <si>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</si>
  <si>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</si>
  <si>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</si>
  <si>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</si>
  <si>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</si>
  <si>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</si>
  <si>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</si>
  <si>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</si>
  <si>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</si>
  <si>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</si>
  <si>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</si>
  <si>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</si>
  <si>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</si>
  <si>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</si>
  <si>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</si>
  <si>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</si>
  <si>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</si>
  <si>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</si>
  <si>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</si>
  <si>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</si>
  <si>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</si>
  <si>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</si>
  <si>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</si>
  <si>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</si>
  <si>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</si>
  <si>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</si>
  <si>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</si>
  <si>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</si>
  <si>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</si>
  <si>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</si>
  <si>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</si>
  <si>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</si>
  <si>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</si>
  <si>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</si>
  <si>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</si>
  <si>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</si>
  <si>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</si>
  <si>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</si>
  <si>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</si>
  <si>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</si>
  <si>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</si>
  <si>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</si>
  <si>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</si>
  <si>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</si>
  <si>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</si>
  <si>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</si>
  <si>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</si>
  <si>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</si>
  <si>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</si>
  <si>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</si>
  <si>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</si>
  <si>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</si>
  <si>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</si>
  <si>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</si>
  <si>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</si>
  <si>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</si>
  <si>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</si>
  <si>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</si>
  <si>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</si>
  <si>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</si>
  <si>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</si>
  <si>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</si>
  <si>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</si>
  <si>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</si>
  <si>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</si>
  <si>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</si>
  <si>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</si>
  <si>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</si>
  <si>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</si>
  <si>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</si>
  <si>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</si>
  <si>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</si>
  <si>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</si>
  <si>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</si>
  <si>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</si>
  <si>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</si>
  <si>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</si>
  <si>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</si>
  <si>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</si>
  <si>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</si>
  <si>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</si>
  <si>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</si>
  <si>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</si>
  <si>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</si>
  <si>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</si>
  <si>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</si>
  <si>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</si>
  <si>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</si>
  <si>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</si>
  <si>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</si>
  <si>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</si>
  <si>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</si>
  <si>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</si>
  <si>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</si>
  <si>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</si>
  <si>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</si>
  <si>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</si>
  <si>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</si>
  <si>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</si>
  <si>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</si>
  <si>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</si>
  <si>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</si>
  <si>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</si>
  <si>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</si>
  <si>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</si>
  <si>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</si>
  <si>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</si>
  <si>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</si>
  <si>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</si>
  <si>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</si>
  <si>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</si>
  <si>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</si>
  <si>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</si>
  <si>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</si>
  <si>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</si>
  <si>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</si>
  <si>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</si>
  <si>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</si>
  <si>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</si>
  <si>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</si>
  <si>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</si>
  <si>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</si>
  <si>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</si>
  <si>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</si>
  <si>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</si>
  <si>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</si>
  <si>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</si>
  <si>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</si>
  <si>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</si>
  <si>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</si>
  <si>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</si>
  <si>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</si>
  <si>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</si>
  <si>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</si>
  <si>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</si>
  <si>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</si>
  <si>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</si>
  <si>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</si>
  <si>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</si>
  <si>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</si>
  <si>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</si>
  <si>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</si>
  <si>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</si>
  <si>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</si>
  <si>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</si>
  <si>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</si>
  <si>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</si>
  <si>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</si>
  <si>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</si>
  <si>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</si>
  <si>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</si>
  <si>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</si>
  <si>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</si>
  <si>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</si>
  <si>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</si>
  <si>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</si>
  <si>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</si>
  <si>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</si>
  <si>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</si>
  <si>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</si>
  <si>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</si>
  <si>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</si>
  <si>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</si>
  <si>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</si>
  <si>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</si>
  <si>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</si>
  <si>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</si>
  <si>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</si>
  <si>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</si>
  <si>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</si>
  <si>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</si>
  <si>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</si>
  <si>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</si>
  <si>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</si>
  <si>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</si>
  <si>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</si>
  <si>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</si>
  <si>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</si>
  <si>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</si>
  <si>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</si>
  <si>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</si>
  <si>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</si>
  <si>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</si>
  <si>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</si>
  <si>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</si>
  <si>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</si>
  <si>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</si>
  <si>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</si>
  <si>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</si>
  <si>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</si>
  <si>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</si>
  <si>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</si>
  <si>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</si>
  <si>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</si>
  <si>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</si>
  <si>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</si>
  <si>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</si>
  <si>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</si>
  <si>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</si>
  <si>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</si>
  <si>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</si>
  <si>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</si>
  <si>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</si>
  <si>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</si>
  <si>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</si>
  <si>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</si>
  <si>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</si>
  <si>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</si>
  <si>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</si>
  <si>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</si>
  <si>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</si>
  <si>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</si>
  <si>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</si>
  <si>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</si>
  <si>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</si>
  <si>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</si>
  <si>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</si>
  <si>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</si>
  <si>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</si>
  <si>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</si>
  <si>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</si>
  <si>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</si>
  <si>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</si>
  <si>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</si>
  <si>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</si>
  <si>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</si>
  <si>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</si>
  <si>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</si>
  <si>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</si>
  <si>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</si>
  <si>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</si>
  <si>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</si>
  <si>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</si>
  <si>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</si>
  <si>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</si>
  <si>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</si>
  <si>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</si>
  <si>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</si>
  <si>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</si>
  <si>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</si>
  <si>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</si>
  <si>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</si>
  <si>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</si>
  <si>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</si>
  <si>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</si>
  <si>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</si>
  <si>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</si>
  <si>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</si>
  <si>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</si>
  <si>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</si>
  <si>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</si>
  <si>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</si>
  <si>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</si>
  <si>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</si>
  <si>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</si>
  <si>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</si>
  <si>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</si>
  <si>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</si>
  <si>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</si>
  <si>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</si>
  <si>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</si>
  <si>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</si>
  <si>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</si>
  <si>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</si>
  <si>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</si>
  <si>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</si>
  <si>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</si>
  <si>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</si>
  <si>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</si>
  <si>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</si>
  <si>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</si>
  <si>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</si>
  <si>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</si>
  <si>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</si>
  <si>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</si>
  <si>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</si>
  <si>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</si>
  <si>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</si>
  <si>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</si>
  <si>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</si>
  <si>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</si>
  <si>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</si>
  <si>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</si>
  <si>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</si>
  <si>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</si>
  <si>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</si>
  <si>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</si>
  <si>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</si>
  <si>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</si>
  <si>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</si>
  <si>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</si>
  <si>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</si>
  <si>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</si>
  <si>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</si>
  <si>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</si>
  <si>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</si>
  <si>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</si>
  <si>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</si>
  <si>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</si>
  <si>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</si>
  <si>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</si>
  <si>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</si>
  <si>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</si>
  <si>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</si>
  <si>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</si>
  <si>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</si>
  <si>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</si>
  <si>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</si>
  <si>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</si>
  <si>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</si>
  <si>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</si>
  <si>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</si>
  <si>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</si>
  <si>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</si>
  <si>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</si>
  <si>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</si>
  <si>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</si>
  <si>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</si>
  <si>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</si>
  <si>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</si>
  <si>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</si>
  <si>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</si>
  <si>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</si>
  <si>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</si>
  <si>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</si>
  <si>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</si>
  <si>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</si>
  <si>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</si>
  <si>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</si>
  <si>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</si>
  <si>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</si>
  <si>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</si>
  <si>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</si>
  <si>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</si>
  <si>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</si>
  <si>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</si>
  <si>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</si>
  <si>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</si>
  <si>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</si>
  <si>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</si>
  <si>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</si>
  <si>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</si>
  <si>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</si>
  <si>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</si>
  <si>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</si>
  <si>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</si>
  <si>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</si>
  <si>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</si>
  <si>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</si>
  <si>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</si>
  <si>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</si>
  <si>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</si>
  <si>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</si>
  <si>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</si>
  <si>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</si>
  <si>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</si>
  <si>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</si>
  <si>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</si>
  <si>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</si>
  <si>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</si>
  <si>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</si>
  <si>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</si>
  <si>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</si>
  <si>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</si>
  <si>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</si>
  <si>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</si>
  <si>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</si>
  <si>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</si>
  <si>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</si>
  <si>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</si>
  <si>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</si>
  <si>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</si>
  <si>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</si>
  <si>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</si>
  <si>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</si>
  <si>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</si>
  <si>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</si>
  <si>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</si>
  <si>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</si>
  <si>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</si>
  <si>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</si>
  <si>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</si>
  <si>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</si>
  <si>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</si>
  <si>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</si>
  <si>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</si>
  <si>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</si>
  <si>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</si>
  <si>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</si>
  <si>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</si>
  <si>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</si>
  <si>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</si>
  <si>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</si>
  <si>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</si>
  <si>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</si>
  <si>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</si>
  <si>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</si>
  <si>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</si>
  <si>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</si>
  <si>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</si>
  <si>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</si>
  <si>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</si>
  <si>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</si>
  <si>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</si>
  <si>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</si>
  <si>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</si>
  <si>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</si>
  <si>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</si>
  <si>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</si>
  <si>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</si>
  <si>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</si>
  <si>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</si>
  <si>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</si>
  <si>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</si>
  <si>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</si>
  <si>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</si>
  <si>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</si>
  <si>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</si>
  <si>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</si>
  <si>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</si>
  <si>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</si>
  <si>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</si>
  <si>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</si>
  <si>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</si>
  <si>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</si>
  <si>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</si>
  <si>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</si>
  <si>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</si>
  <si>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</si>
  <si>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</si>
  <si>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</si>
  <si>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</si>
  <si>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</si>
  <si>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</si>
  <si>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</si>
  <si>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</si>
  <si>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</si>
  <si>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</si>
  <si>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</si>
  <si>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</si>
  <si>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</si>
  <si>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</si>
  <si>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</si>
  <si>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</si>
  <si>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</si>
  <si>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</si>
  <si>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</si>
  <si>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</si>
  <si>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</si>
  <si>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</si>
  <si>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</si>
  <si>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</si>
  <si>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</si>
  <si>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</si>
  <si>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</si>
  <si>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</si>
  <si>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</si>
  <si>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</si>
  <si>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</si>
  <si>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</si>
  <si>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</si>
  <si>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</si>
  <si>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</si>
  <si>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</si>
  <si>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</si>
  <si>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</si>
  <si>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</si>
  <si>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</si>
  <si>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</si>
  <si>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</si>
  <si>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</si>
  <si>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</si>
  <si>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</si>
  <si>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</si>
  <si>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</si>
  <si>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</si>
  <si>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</si>
  <si>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</si>
  <si>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</si>
  <si>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</si>
  <si>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</si>
  <si>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</si>
  <si>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</si>
  <si>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</si>
  <si>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</si>
  <si>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</si>
  <si>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</si>
  <si>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</si>
  <si>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</si>
  <si>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</si>
  <si>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</si>
  <si>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</si>
  <si>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</si>
  <si>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</si>
  <si>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</si>
  <si>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</si>
  <si>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</si>
  <si>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</si>
  <si>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</si>
  <si>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</si>
  <si>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</si>
  <si>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</si>
  <si>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</si>
  <si>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</si>
  <si>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</si>
  <si>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</si>
  <si>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</si>
  <si>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</si>
  <si>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</si>
  <si>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</si>
  <si>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</si>
  <si>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</si>
  <si>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</si>
  <si>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</si>
  <si>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</si>
  <si>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</si>
  <si>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</si>
  <si>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</si>
  <si>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</si>
  <si>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</si>
  <si>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</si>
  <si>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</si>
  <si>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</si>
  <si>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</si>
  <si>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</si>
  <si>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</si>
  <si>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</si>
  <si>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</si>
  <si>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</si>
  <si>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</si>
  <si>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</si>
  <si>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</si>
  <si>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</si>
  <si>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</si>
  <si>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</si>
  <si>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</si>
  <si>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</si>
  <si>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</si>
  <si>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</si>
  <si>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</si>
  <si>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</si>
  <si>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</si>
  <si>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</si>
  <si>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</si>
  <si>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</si>
  <si>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</si>
  <si>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</si>
  <si>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</si>
  <si>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</si>
  <si>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</si>
  <si>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</si>
  <si>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</si>
  <si>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</si>
  <si>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</si>
  <si>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</si>
  <si>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</si>
  <si>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</si>
  <si>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</si>
  <si>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</si>
  <si>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</si>
  <si>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</si>
  <si>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</si>
  <si>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</si>
  <si>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</si>
  <si>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</si>
  <si>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</si>
  <si>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</si>
  <si>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</si>
  <si>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</si>
  <si>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</si>
  <si>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</si>
  <si>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</si>
  <si>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</si>
  <si>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</si>
  <si>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</si>
  <si>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</si>
  <si>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</si>
  <si>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</si>
  <si>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</si>
  <si>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</si>
  <si>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</si>
  <si>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</si>
  <si>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</si>
  <si>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</si>
  <si>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</si>
  <si>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</si>
  <si>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</si>
  <si>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</si>
  <si>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</si>
  <si>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</si>
  <si>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</si>
  <si>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</si>
  <si>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</si>
  <si>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</si>
  <si>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</si>
  <si>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</si>
  <si>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</si>
  <si>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</si>
  <si>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</si>
  <si>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</si>
  <si>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</si>
  <si>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</si>
  <si>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</si>
  <si>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</si>
  <si>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</si>
  <si>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</si>
  <si>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</si>
  <si>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</si>
  <si>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</si>
  <si>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</si>
  <si>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</si>
  <si>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</si>
  <si>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</si>
  <si>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</si>
  <si>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</si>
  <si>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</si>
  <si>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</si>
  <si>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</si>
  <si>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</si>
  <si>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</si>
  <si>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</si>
  <si>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</si>
  <si>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</si>
  <si>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</si>
  <si>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</si>
  <si>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</si>
  <si>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</si>
  <si>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</si>
  <si>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</si>
  <si>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</si>
  <si>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</si>
  <si>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</si>
  <si>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</si>
  <si>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</si>
  <si>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</si>
  <si>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</si>
  <si>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</si>
  <si>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</si>
  <si>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</si>
  <si>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</si>
  <si>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</si>
  <si>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</si>
  <si>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</si>
  <si>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</si>
  <si>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</si>
  <si>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</si>
  <si>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</si>
  <si>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</si>
  <si>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</si>
  <si>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</si>
  <si>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</si>
  <si>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</si>
  <si>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</si>
  <si>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</si>
  <si>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</si>
  <si>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</si>
  <si>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</si>
  <si>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</si>
  <si>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</si>
  <si>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</si>
  <si>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</si>
  <si>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</si>
  <si>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</si>
  <si>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</si>
  <si>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</si>
  <si>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</si>
  <si>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</si>
  <si>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</si>
  <si>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</si>
  <si>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</si>
  <si>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</si>
  <si>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</si>
  <si>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</si>
  <si>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</si>
  <si>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</si>
  <si>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</si>
  <si>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</si>
  <si>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</si>
  <si>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</si>
  <si>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</si>
  <si>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</si>
  <si>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</si>
  <si>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</si>
  <si>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</si>
  <si>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</si>
  <si>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</si>
  <si>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</si>
  <si>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</si>
  <si>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</si>
  <si>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</si>
  <si>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</si>
  <si>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</si>
  <si>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</si>
  <si>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</si>
  <si>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</si>
  <si>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</si>
  <si>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</si>
  <si>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</si>
  <si>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</si>
  <si>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</si>
  <si>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</si>
  <si>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</si>
  <si>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</si>
  <si>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</si>
  <si>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</si>
  <si>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</si>
  <si>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</si>
  <si>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</si>
  <si>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</si>
  <si>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</si>
  <si>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</si>
  <si>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</si>
  <si>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</si>
  <si>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</si>
  <si>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</si>
  <si>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</si>
  <si>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</si>
  <si>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</si>
  <si>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</si>
  <si>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</si>
  <si>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</si>
  <si>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</si>
  <si>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</si>
  <si>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</si>
  <si>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</si>
  <si>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</si>
  <si>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</si>
  <si>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</si>
  <si>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</si>
  <si>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</si>
  <si>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</si>
  <si>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</si>
  <si>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</si>
  <si>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</si>
  <si>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</si>
  <si>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</si>
  <si>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</si>
  <si>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</si>
  <si>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</si>
  <si>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</si>
  <si>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</si>
  <si>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</si>
  <si>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</si>
  <si>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</si>
  <si>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</si>
  <si>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</si>
  <si>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</si>
  <si>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</si>
  <si>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</si>
  <si>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</si>
  <si>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</si>
  <si>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</si>
  <si>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</si>
  <si>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</si>
  <si>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</si>
  <si>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</si>
  <si>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</si>
  <si>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</si>
  <si>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</si>
  <si>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</si>
  <si>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</si>
  <si>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</si>
  <si>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</si>
  <si>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</si>
  <si>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</si>
  <si>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</si>
  <si>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</si>
  <si>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</si>
  <si>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</si>
  <si>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</si>
  <si>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</si>
  <si>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</si>
  <si>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</si>
  <si>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</si>
  <si>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</si>
  <si>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</si>
  <si>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</si>
  <si>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</si>
  <si>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</si>
  <si>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</si>
  <si>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</si>
  <si>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</si>
  <si>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</si>
  <si>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</si>
  <si>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</si>
  <si>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</si>
  <si>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</si>
  <si>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</si>
  <si>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</si>
  <si>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</si>
  <si>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</si>
  <si>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</si>
  <si>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</si>
  <si>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</si>
  <si>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</si>
  <si>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</si>
  <si>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</si>
  <si>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</si>
  <si>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</si>
  <si>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</si>
  <si>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</si>
  <si>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</si>
  <si>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</si>
  <si>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</si>
  <si>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</si>
  <si>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</si>
  <si>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</si>
  <si>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</si>
  <si>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</si>
  <si>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</si>
  <si>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</si>
  <si>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</si>
  <si>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</si>
  <si>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</si>
  <si>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</si>
  <si>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</si>
  <si>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</si>
  <si>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</si>
  <si>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</si>
  <si>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</si>
  <si>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</si>
  <si>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</si>
  <si>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</si>
  <si>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</si>
  <si>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</si>
  <si>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</si>
  <si>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</si>
  <si>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</si>
  <si>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</si>
  <si>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</si>
  <si>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</si>
  <si>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</si>
  <si>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</si>
  <si>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</si>
  <si>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</si>
  <si>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</si>
  <si>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</si>
  <si>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</si>
  <si>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</si>
  <si>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</si>
  <si>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</si>
  <si>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</si>
  <si>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</si>
  <si>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</si>
  <si>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</si>
  <si>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</si>
  <si>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</si>
  <si>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</si>
  <si>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</si>
  <si>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</si>
  <si>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</si>
  <si>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</si>
  <si>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</si>
  <si>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</si>
  <si>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</si>
  <si>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</si>
  <si>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</si>
  <si>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</si>
  <si>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</si>
  <si>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</si>
  <si>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</si>
  <si>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</si>
  <si>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</si>
  <si>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</si>
  <si>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</si>
  <si>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</si>
  <si>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</si>
  <si>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</si>
  <si>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</si>
  <si>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</si>
  <si>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</si>
  <si>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</si>
  <si>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</si>
  <si>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</si>
  <si>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</si>
  <si>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</si>
  <si>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</si>
  <si>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</si>
  <si>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</si>
  <si>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</si>
  <si>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</si>
  <si>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</si>
  <si>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</si>
  <si>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</si>
  <si>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</si>
  <si>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</si>
  <si>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</si>
  <si>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</si>
  <si>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</si>
  <si>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</si>
  <si>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</si>
  <si>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</si>
  <si>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</si>
  <si>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</si>
  <si>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</si>
  <si>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</si>
  <si>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</si>
  <si>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</si>
  <si>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</si>
  <si>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</si>
  <si>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</si>
  <si>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</si>
  <si>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</si>
  <si>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</si>
  <si>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</si>
  <si>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</si>
  <si>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</si>
  <si>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</si>
  <si>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</si>
  <si>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</si>
  <si>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</si>
  <si>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</si>
  <si>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</si>
  <si>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</si>
  <si>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</si>
  <si>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</si>
  <si>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</si>
  <si>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</si>
  <si>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</si>
  <si>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</si>
  <si>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</si>
  <si>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</si>
  <si>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</si>
  <si>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</si>
  <si>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</si>
  <si>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</si>
  <si>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</si>
  <si>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</si>
  <si>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</si>
  <si>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</si>
  <si>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</si>
  <si>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</si>
  <si>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</si>
  <si>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</si>
  <si>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</si>
  <si>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</si>
  <si>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</si>
  <si>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</si>
  <si>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</si>
  <si>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</si>
  <si>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</si>
  <si>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</si>
  <si>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</si>
  <si>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</si>
  <si>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</si>
  <si>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</si>
  <si>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</si>
  <si>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</si>
  <si>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</si>
  <si>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</si>
  <si>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</si>
  <si>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</si>
  <si>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</si>
  <si>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</si>
  <si>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</si>
  <si>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</si>
  <si>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</si>
  <si>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</si>
  <si>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</si>
  <si>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</si>
  <si>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</si>
  <si>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</si>
  <si>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</si>
  <si>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</si>
  <si>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</si>
  <si>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</si>
  <si>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</si>
  <si>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</si>
  <si>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</si>
  <si>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</si>
  <si>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</si>
  <si>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</si>
  <si>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</si>
  <si>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</si>
  <si>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</si>
  <si>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</si>
  <si>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</si>
  <si>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</si>
  <si>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</si>
  <si>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</si>
  <si>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</si>
  <si>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</si>
  <si>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</si>
  <si>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</si>
  <si>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</si>
  <si>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</si>
  <si>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</si>
  <si>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</si>
  <si>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</si>
  <si>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</si>
  <si>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</si>
  <si>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</si>
  <si>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</si>
  <si>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</si>
  <si>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</si>
  <si>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</si>
  <si>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</si>
  <si>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</si>
  <si>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</si>
  <si>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</si>
  <si>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</si>
  <si>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</si>
  <si>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</si>
  <si>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</si>
  <si>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</si>
  <si>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</si>
  <si>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</si>
  <si>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</si>
  <si>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</si>
  <si>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</si>
  <si>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</si>
  <si>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</si>
  <si>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</si>
  <si>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</si>
  <si>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</si>
  <si>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</si>
  <si>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</si>
  <si>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</si>
  <si>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</si>
  <si>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</si>
  <si>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</si>
  <si>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</si>
  <si>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</si>
  <si>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</si>
  <si>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</si>
  <si>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</si>
  <si>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</si>
  <si>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</si>
  <si>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</si>
  <si>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</si>
  <si>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</si>
  <si>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</si>
  <si>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</si>
  <si>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</si>
  <si>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</si>
  <si>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</si>
  <si>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</si>
  <si>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</si>
  <si>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</si>
  <si>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</si>
  <si>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</si>
  <si>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</si>
  <si>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</si>
  <si>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</si>
  <si>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</si>
  <si>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</si>
  <si>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</si>
  <si>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</si>
  <si>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</si>
  <si>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</si>
  <si>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</si>
  <si>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</si>
  <si>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</si>
  <si>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</si>
  <si>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</si>
  <si>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</si>
  <si>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</si>
  <si>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</si>
  <si>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</si>
  <si>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</si>
  <si>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</si>
  <si>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</si>
  <si>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</si>
  <si>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</si>
  <si>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</si>
  <si>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</si>
  <si>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</si>
  <si>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</si>
  <si>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</si>
  <si>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</si>
  <si>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</si>
  <si>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</si>
  <si>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</si>
  <si>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</si>
  <si>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</si>
  <si>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</si>
  <si>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</si>
  <si>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</si>
  <si>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</si>
  <si>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</si>
  <si>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</si>
  <si>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</si>
  <si>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</si>
  <si>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</si>
  <si>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</si>
  <si>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</si>
  <si>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</si>
  <si>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</si>
  <si>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</si>
  <si>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</si>
  <si>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</si>
  <si>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</si>
  <si>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</si>
  <si>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</si>
  <si>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</si>
  <si>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</si>
  <si>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</si>
  <si>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</si>
  <si>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</si>
  <si>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</si>
  <si>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</si>
  <si>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</si>
  <si>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</si>
  <si>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</si>
  <si>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</si>
  <si>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</si>
  <si>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</si>
  <si>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</si>
  <si>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</si>
  <si>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</si>
  <si>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</si>
  <si>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</si>
  <si>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</si>
  <si>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</si>
  <si>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</si>
  <si>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</si>
  <si>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</si>
  <si>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</si>
  <si>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</si>
  <si>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</si>
  <si>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</si>
  <si>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</si>
  <si>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</si>
  <si>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</si>
  <si>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</si>
  <si>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</si>
  <si>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</si>
  <si>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</si>
  <si>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</si>
  <si>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</si>
  <si>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</si>
  <si>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</si>
  <si>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</si>
  <si>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</si>
  <si>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</si>
  <si>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</si>
  <si>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</si>
  <si>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</si>
  <si>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</si>
  <si>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</si>
  <si>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</si>
  <si>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</si>
  <si>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</si>
  <si>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</si>
  <si>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</si>
  <si>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</si>
  <si>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</si>
  <si>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</si>
  <si>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</si>
  <si>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</si>
  <si>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</si>
  <si>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</si>
  <si>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</si>
  <si>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</si>
  <si>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</si>
  <si>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</si>
  <si>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</si>
  <si>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</si>
  <si>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</si>
  <si>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</si>
  <si>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</si>
  <si>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</si>
  <si>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</si>
  <si>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</si>
  <si>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</si>
  <si>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</si>
  <si>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</si>
  <si>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</si>
  <si>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</si>
  <si>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</si>
  <si>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</si>
  <si>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</si>
  <si>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</si>
  <si>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</si>
  <si>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</si>
  <si>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</si>
  <si>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</si>
  <si>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</si>
  <si>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</si>
  <si>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</si>
  <si>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</si>
  <si>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</si>
  <si>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</si>
  <si>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</si>
  <si>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</si>
  <si>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</si>
  <si>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</si>
  <si>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</si>
  <si>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</si>
  <si>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</si>
  <si>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</si>
  <si>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</si>
  <si>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</si>
  <si>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</si>
  <si>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</si>
  <si>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</si>
  <si>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</si>
  <si>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</si>
  <si>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</si>
  <si>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</si>
  <si>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</si>
  <si>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</si>
  <si>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</si>
  <si>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</si>
  <si>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</si>
  <si>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</si>
  <si>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</si>
  <si>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</si>
  <si>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</si>
  <si>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</si>
  <si>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</si>
  <si>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</si>
  <si>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</si>
  <si>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</si>
  <si>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</si>
  <si>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</si>
  <si>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</si>
  <si>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</si>
  <si>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</si>
  <si>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</si>
  <si>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</si>
  <si>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</si>
  <si>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</si>
  <si>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</si>
  <si>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</si>
  <si>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</si>
  <si>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</si>
  <si>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</si>
  <si>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</si>
  <si>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</si>
  <si>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</si>
  <si>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</si>
  <si>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</si>
  <si>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</si>
  <si>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</si>
  <si>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</si>
  <si>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</si>
  <si>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</si>
  <si>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</si>
  <si>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</si>
  <si>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</si>
  <si>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</si>
  <si>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</si>
  <si>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</si>
  <si>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</si>
  <si>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</si>
  <si>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</si>
  <si>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</si>
  <si>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</si>
  <si>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</si>
  <si>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</si>
  <si>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</si>
  <si>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</si>
  <si>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</si>
  <si>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</si>
  <si>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</si>
  <si>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</si>
  <si>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</si>
  <si>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</si>
  <si>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</si>
  <si>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</si>
  <si>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</si>
  <si>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</si>
  <si>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</si>
  <si>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</si>
  <si>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</si>
  <si>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</si>
  <si>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</si>
  <si>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</si>
  <si>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</si>
  <si>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</si>
  <si>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</si>
  <si>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</si>
  <si>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</si>
  <si>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</si>
  <si>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</si>
  <si>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</si>
  <si>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</si>
  <si>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</si>
  <si>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</si>
  <si>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</si>
  <si>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</si>
  <si>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</si>
  <si>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</si>
  <si>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</si>
  <si>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</si>
  <si>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</si>
  <si>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</si>
  <si>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</si>
  <si>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</si>
  <si>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</si>
  <si>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</si>
  <si>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</si>
  <si>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</si>
  <si>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</si>
  <si>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</si>
  <si>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</si>
  <si>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</si>
  <si>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</si>
  <si>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</si>
  <si>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</si>
  <si>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</si>
  <si>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</si>
  <si>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</si>
  <si>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</si>
  <si>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</si>
  <si>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</si>
  <si>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</si>
  <si>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</si>
  <si>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</si>
  <si>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</si>
  <si>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</si>
  <si>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</si>
  <si>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</si>
  <si>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</si>
  <si>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</si>
  <si>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</si>
  <si>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</si>
  <si>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</si>
  <si>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</si>
  <si>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</si>
  <si>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</si>
  <si>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</si>
  <si>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</si>
  <si>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</si>
  <si>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</si>
  <si>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</si>
  <si>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</si>
  <si>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</si>
  <si>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</si>
  <si>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</si>
  <si>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</si>
  <si>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</si>
  <si>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</si>
  <si>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</si>
  <si>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</si>
  <si>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</si>
  <si>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</si>
  <si>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</si>
  <si>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</si>
  <si>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</si>
  <si>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</si>
  <si>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</si>
  <si>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</si>
  <si>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</si>
  <si>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</si>
  <si>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</si>
  <si>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</si>
  <si>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</si>
  <si>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</si>
  <si>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</si>
  <si>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</si>
  <si>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</si>
  <si>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</si>
  <si>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</si>
  <si>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</si>
  <si>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</si>
  <si>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</si>
  <si>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</si>
  <si>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</si>
  <si>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</si>
  <si>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</si>
  <si>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</si>
  <si>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</si>
  <si>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</si>
  <si>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</si>
  <si>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</si>
  <si>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</si>
  <si>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</si>
  <si>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</si>
  <si>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</si>
  <si>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</si>
  <si>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</si>
  <si>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</si>
  <si>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</si>
  <si>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</si>
  <si>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</si>
  <si>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</si>
  <si>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</si>
  <si>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</si>
  <si>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</si>
  <si>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</si>
  <si>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</si>
  <si>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</si>
  <si>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</si>
  <si>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</si>
  <si>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</si>
  <si>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</si>
  <si>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</si>
  <si>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</si>
  <si>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</si>
  <si>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</si>
  <si>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</si>
  <si>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</si>
  <si>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</si>
  <si>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</si>
  <si>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</si>
  <si>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</si>
  <si>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</si>
  <si>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</si>
  <si>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</si>
  <si>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</si>
  <si>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</si>
  <si>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</si>
  <si>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</si>
  <si>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</si>
  <si>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</si>
  <si>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</si>
  <si>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</si>
  <si>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</si>
  <si>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</si>
  <si>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</si>
  <si>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</si>
  <si>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</si>
  <si>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</si>
  <si>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</si>
  <si>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</si>
  <si>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</si>
  <si>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</si>
  <si>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</si>
  <si>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</si>
  <si>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</si>
  <si>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</si>
  <si>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</si>
  <si>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</si>
  <si>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</si>
  <si>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</si>
  <si>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</si>
  <si>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</si>
  <si>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</si>
  <si>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</si>
  <si>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</si>
  <si>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</si>
  <si>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</si>
  <si>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</si>
  <si>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</si>
  <si>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</si>
  <si>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</si>
  <si>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</si>
  <si>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</si>
  <si>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</si>
  <si>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</si>
  <si>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</si>
  <si>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</si>
  <si>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</si>
  <si>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</si>
  <si>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</si>
  <si>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</si>
  <si>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</si>
  <si>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</si>
  <si>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</si>
  <si>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</si>
  <si>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</si>
  <si>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</si>
  <si>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</si>
  <si>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</si>
  <si>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</si>
  <si>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</si>
  <si>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</si>
  <si>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</si>
  <si>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</si>
  <si>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</si>
  <si>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</si>
  <si>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</si>
  <si>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</si>
  <si>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</si>
  <si>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</si>
  <si>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</si>
  <si>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</si>
  <si>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</si>
  <si>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</si>
  <si>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</si>
  <si>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</si>
  <si>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</si>
  <si>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</si>
  <si>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</si>
  <si>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</si>
  <si>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</si>
  <si>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</si>
  <si>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</si>
  <si>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</si>
  <si>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</si>
  <si>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</si>
  <si>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</si>
  <si>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</si>
  <si>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</si>
  <si>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</si>
  <si>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</si>
  <si>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</si>
  <si>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</si>
  <si>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</si>
  <si>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</si>
  <si>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</si>
  <si>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</si>
  <si>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</si>
  <si>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</si>
  <si>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</si>
  <si>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</si>
  <si>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</si>
  <si>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</si>
  <si>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</si>
  <si>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</si>
  <si>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</si>
  <si>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</si>
  <si>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</si>
  <si>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</si>
  <si>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</si>
  <si>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</si>
  <si>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</si>
  <si>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</si>
  <si>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</si>
  <si>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</si>
  <si>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</si>
  <si>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</si>
  <si>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</si>
  <si>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</si>
  <si>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</si>
  <si>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</si>
  <si>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</si>
  <si>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</si>
  <si>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</si>
  <si>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</si>
  <si>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</si>
  <si>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</si>
  <si>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</si>
  <si>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</si>
  <si>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</si>
  <si>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</si>
  <si>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</si>
  <si>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</si>
  <si>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</si>
  <si>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</si>
  <si>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</si>
  <si>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</si>
  <si>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</si>
  <si>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</si>
  <si>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</si>
  <si>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</si>
  <si>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</si>
  <si>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</si>
  <si>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</si>
  <si>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</si>
  <si>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</si>
  <si>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</si>
  <si>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</si>
  <si>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</si>
  <si>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</si>
  <si>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</si>
  <si>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</si>
  <si>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</si>
  <si>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</si>
  <si>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</si>
  <si>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</si>
  <si>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</si>
  <si>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</si>
  <si>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</si>
  <si>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</si>
  <si>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</si>
  <si>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</si>
  <si>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</si>
  <si>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</si>
  <si>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</si>
  <si>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</si>
  <si>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</si>
  <si>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</si>
  <si>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</si>
  <si>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</si>
  <si>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</si>
  <si>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</si>
  <si>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</si>
  <si>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</si>
  <si>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</si>
  <si>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</si>
  <si>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</si>
  <si>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</si>
  <si>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</si>
  <si>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</si>
  <si>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</si>
  <si>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</si>
  <si>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</si>
  <si>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</si>
  <si>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</si>
  <si>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</si>
  <si>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</si>
  <si>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</si>
  <si>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</si>
  <si>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</si>
  <si>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</si>
  <si>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</si>
  <si>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</si>
  <si>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</si>
  <si>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</si>
  <si>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</si>
  <si>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</si>
  <si>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</si>
  <si>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</si>
  <si>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</si>
  <si>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</si>
  <si>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</si>
  <si>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</si>
  <si>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</si>
  <si>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</si>
  <si>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</si>
  <si>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</si>
  <si>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</si>
  <si>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</si>
  <si>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</si>
  <si>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</si>
  <si>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</si>
  <si>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</si>
  <si>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</si>
  <si>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</si>
  <si>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</si>
  <si>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</si>
  <si>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</si>
  <si>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</si>
  <si>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</si>
  <si>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</si>
  <si>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</si>
  <si>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</si>
  <si>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</si>
  <si>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</si>
  <si>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</si>
  <si>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</si>
  <si>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</si>
  <si>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</si>
  <si>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</si>
  <si>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</si>
  <si>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</si>
  <si>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</si>
  <si>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</si>
  <si>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</si>
  <si>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</si>
  <si>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</si>
  <si>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</si>
  <si>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</si>
  <si>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</si>
  <si>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</si>
  <si>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</si>
  <si>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</si>
  <si>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</si>
  <si>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</si>
  <si>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</si>
  <si>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</si>
  <si>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</si>
  <si>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</si>
  <si>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</si>
  <si>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</si>
  <si>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</si>
  <si>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</si>
  <si>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</si>
  <si>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</si>
  <si>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</si>
  <si>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</si>
  <si>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</si>
  <si>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</si>
  <si>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</si>
  <si>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</si>
  <si>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</si>
  <si>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</si>
  <si>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</si>
  <si>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</si>
  <si>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</si>
  <si>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</si>
  <si>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</si>
  <si>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</si>
  <si>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</si>
  <si>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</si>
  <si>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</si>
  <si>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</si>
  <si>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</si>
  <si>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</si>
  <si>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</si>
  <si>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</si>
  <si>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</si>
  <si>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</si>
  <si>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</si>
  <si>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</si>
  <si>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</si>
  <si>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</si>
  <si>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</si>
  <si>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</si>
  <si>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</si>
  <si>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</si>
  <si>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</si>
  <si>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</si>
  <si>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</si>
  <si>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</si>
  <si>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</si>
  <si>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</si>
  <si>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</si>
  <si>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</si>
  <si>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</si>
  <si>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</si>
  <si>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</si>
  <si>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</si>
  <si>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</si>
  <si>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</si>
  <si>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</si>
  <si>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</si>
  <si>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</si>
  <si>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</si>
  <si>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</si>
  <si>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</si>
  <si>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</si>
  <si>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</si>
  <si>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</si>
  <si>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</si>
  <si>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</si>
  <si>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</si>
  <si>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</si>
  <si>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</si>
  <si>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</si>
  <si>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</si>
  <si>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</si>
  <si>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</si>
  <si>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</si>
  <si>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</si>
  <si>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</si>
  <si>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</si>
  <si>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</si>
  <si>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</si>
  <si>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</si>
  <si>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</si>
  <si>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</si>
  <si>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</si>
  <si>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</si>
  <si>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</si>
  <si>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</si>
  <si>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</si>
  <si>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</si>
  <si>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</si>
  <si>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</si>
  <si>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</si>
  <si>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</si>
  <si>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</si>
  <si>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</si>
  <si>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</si>
  <si>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</si>
  <si>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</si>
  <si>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</si>
  <si>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</si>
  <si>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</si>
  <si>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</si>
  <si>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</si>
  <si>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</si>
  <si>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</si>
  <si>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</si>
  <si>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</si>
  <si>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</si>
  <si>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</si>
  <si>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</si>
  <si>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</si>
  <si>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</si>
  <si>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</si>
  <si>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</si>
  <si>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</si>
  <si>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</si>
  <si>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</si>
  <si>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</si>
  <si>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</si>
  <si>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</si>
  <si>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</si>
  <si>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</si>
  <si>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</si>
  <si>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</si>
  <si>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</si>
  <si>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</si>
  <si>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</si>
  <si>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</si>
  <si>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</si>
  <si>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</si>
  <si>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</si>
  <si>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</si>
  <si>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</si>
  <si>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</si>
  <si>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</si>
  <si>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</si>
  <si>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</si>
  <si>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</si>
  <si>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</si>
  <si>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</si>
  <si>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</si>
  <si>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</si>
  <si>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</si>
  <si>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</si>
  <si>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</si>
  <si>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</si>
  <si>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</si>
  <si>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</si>
  <si>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</si>
  <si>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</si>
  <si>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</si>
  <si>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</si>
  <si>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</si>
  <si>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</si>
  <si>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</si>
  <si>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</si>
  <si>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</si>
  <si>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</si>
  <si>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</si>
  <si>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</si>
  <si>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</si>
  <si>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</si>
  <si>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</si>
  <si>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</si>
  <si>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</si>
  <si>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</si>
  <si>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</si>
  <si>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</si>
  <si>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</si>
  <si>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</si>
  <si>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</si>
  <si>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</si>
  <si>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</si>
  <si>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</si>
  <si>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</si>
  <si>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</si>
  <si>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</si>
  <si>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</si>
  <si>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</si>
  <si>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</si>
  <si>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</si>
  <si>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</si>
  <si>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</si>
  <si>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</si>
  <si>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</si>
  <si>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</si>
  <si>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</si>
  <si>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</si>
  <si>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</si>
  <si>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</si>
  <si>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</si>
  <si>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</si>
  <si>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</si>
  <si>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</si>
  <si>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</si>
  <si>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</si>
  <si>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</si>
  <si>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</si>
  <si>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</si>
  <si>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</si>
  <si>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</si>
  <si>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</si>
  <si>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</si>
  <si>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</si>
  <si>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</si>
  <si>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</si>
  <si>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</si>
  <si>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</si>
  <si>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</si>
  <si>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</si>
  <si>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</si>
  <si>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</si>
  <si>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</si>
  <si>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</si>
  <si>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</si>
  <si>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</si>
  <si>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</si>
  <si>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</si>
  <si>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</si>
  <si>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</si>
  <si>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</si>
  <si>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</si>
  <si>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</si>
  <si>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</si>
  <si>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</si>
  <si>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</si>
  <si>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</si>
  <si>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</si>
  <si>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</si>
  <si>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</si>
  <si>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</si>
  <si>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</si>
  <si>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</si>
  <si>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</si>
  <si>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</si>
  <si>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</si>
  <si>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</si>
  <si>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</si>
  <si>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</si>
  <si>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</si>
  <si>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</si>
  <si>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</si>
  <si>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</si>
  <si>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</si>
  <si>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</si>
  <si>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</si>
  <si>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</si>
  <si>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</si>
  <si>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</si>
  <si>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</si>
  <si>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</si>
  <si>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</si>
  <si>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</si>
  <si>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</si>
  <si>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</si>
  <si>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</si>
  <si>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</si>
  <si>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</si>
  <si>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</si>
  <si>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</si>
  <si>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</si>
  <si>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</si>
  <si>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</si>
  <si>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</si>
  <si>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</si>
  <si>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</si>
  <si>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</si>
  <si>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</si>
  <si>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</si>
  <si>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</si>
  <si>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</si>
  <si>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</si>
  <si>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</si>
  <si>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</si>
  <si>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</si>
  <si>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</si>
  <si>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</si>
  <si>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</si>
  <si>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</si>
  <si>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</si>
  <si>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</si>
  <si>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</si>
  <si>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</si>
  <si>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</si>
  <si>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</si>
  <si>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</si>
  <si>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</si>
  <si>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</si>
  <si>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</si>
  <si>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</si>
  <si>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</si>
  <si>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</si>
  <si>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</si>
  <si>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</si>
  <si>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</si>
  <si>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</si>
  <si>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</si>
  <si>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</si>
  <si>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</si>
  <si>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</si>
  <si>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</si>
  <si>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</si>
  <si>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</si>
  <si>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</si>
  <si>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</si>
  <si>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</si>
  <si>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</si>
  <si>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</si>
  <si>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</si>
  <si>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</si>
  <si>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</si>
  <si>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</si>
  <si>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</si>
  <si>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</si>
  <si>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</si>
  <si>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</si>
  <si>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</si>
  <si>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</si>
  <si>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</si>
  <si>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</si>
  <si>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</si>
  <si>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</si>
  <si>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</si>
  <si>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</si>
  <si>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</si>
  <si>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</si>
  <si>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</si>
  <si>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</si>
  <si>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</si>
  <si>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</si>
  <si>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</si>
  <si>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</si>
  <si>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</si>
  <si>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</si>
  <si>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</si>
  <si>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</si>
  <si>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</si>
  <si>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</si>
  <si>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</si>
  <si>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</si>
  <si>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</si>
  <si>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</si>
  <si>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</si>
  <si>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</si>
  <si>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</si>
  <si>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</si>
  <si>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</si>
  <si>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</si>
  <si>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</si>
  <si>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</si>
  <si>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</si>
  <si>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</si>
  <si>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</si>
  <si>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</si>
  <si>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</si>
  <si>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</si>
  <si>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</si>
  <si>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</si>
  <si>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</si>
  <si>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</si>
  <si>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</si>
  <si>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</si>
  <si>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</si>
  <si>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</si>
  <si>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</si>
  <si>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</si>
  <si>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</si>
  <si>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</si>
  <si>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</si>
  <si>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</si>
  <si>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</si>
  <si>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</si>
  <si>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</si>
  <si>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</si>
  <si>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</si>
  <si>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</si>
  <si>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</si>
  <si>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</si>
  <si>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</si>
  <si>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</si>
  <si>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</si>
  <si>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</si>
  <si>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</si>
  <si>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</si>
  <si>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</si>
  <si>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</si>
  <si>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</si>
  <si>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</si>
  <si>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</si>
  <si>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</si>
  <si>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</si>
  <si>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</si>
  <si>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</si>
  <si>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</si>
  <si>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</si>
  <si>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</si>
  <si>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</si>
  <si>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</si>
  <si>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</si>
  <si>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</si>
  <si>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</si>
  <si>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</si>
  <si>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</si>
  <si>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</si>
  <si>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</si>
  <si>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</si>
  <si>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</si>
  <si>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</si>
  <si>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</si>
  <si>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</si>
  <si>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</si>
  <si>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</si>
  <si>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</si>
  <si>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</si>
  <si>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</si>
  <si>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</si>
  <si>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</si>
  <si>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</si>
  <si>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</si>
  <si>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</si>
  <si>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</si>
  <si>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</si>
  <si>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</si>
  <si>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</si>
  <si>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</si>
  <si>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</si>
  <si>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</si>
  <si>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</si>
  <si>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</si>
  <si>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</si>
  <si>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</si>
  <si>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</si>
  <si>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</si>
  <si>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</si>
  <si>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</si>
  <si>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</si>
  <si>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</si>
  <si>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</si>
  <si>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</si>
  <si>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</si>
  <si>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</si>
  <si>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</si>
  <si>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</si>
  <si>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</si>
  <si>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</si>
  <si>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</si>
  <si>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</si>
  <si>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</si>
  <si>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</si>
  <si>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</si>
  <si>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</si>
  <si>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</si>
  <si>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</si>
  <si>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</si>
  <si>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</si>
  <si>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</si>
  <si>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</si>
  <si>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</si>
  <si>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</si>
  <si>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</si>
  <si>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</si>
  <si>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</si>
  <si>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</si>
  <si>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</si>
  <si>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</si>
  <si>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</si>
  <si>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</si>
  <si>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</si>
  <si>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</si>
  <si>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</si>
  <si>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</si>
  <si>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</si>
  <si>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</si>
  <si>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</si>
  <si>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</si>
  <si>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</si>
  <si>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</si>
  <si>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</si>
  <si>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</si>
  <si>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</si>
  <si>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</si>
  <si>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</si>
  <si>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</si>
  <si>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</si>
  <si>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</si>
  <si>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</si>
  <si>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</si>
  <si>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</si>
  <si>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</si>
  <si>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</si>
  <si>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</si>
  <si>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</si>
  <si>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</si>
  <si>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</si>
  <si>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</si>
  <si>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</si>
  <si>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</si>
  <si>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</si>
  <si>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</si>
  <si>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</si>
  <si>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</si>
  <si>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</si>
  <si>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</si>
  <si>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</si>
  <si>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</si>
  <si>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</si>
  <si>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</si>
  <si>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</si>
  <si>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</si>
  <si>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</si>
  <si>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</si>
  <si>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</si>
  <si>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</si>
  <si>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</si>
  <si>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</si>
  <si>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</si>
  <si>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</si>
  <si>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</si>
  <si>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</si>
  <si>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</si>
  <si>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</si>
  <si>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</si>
  <si>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</si>
  <si>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</si>
  <si>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</si>
  <si>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</si>
  <si>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</si>
  <si>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</si>
  <si>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</si>
  <si>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</si>
  <si>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</si>
  <si>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</si>
  <si>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</si>
  <si>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</si>
  <si>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</si>
  <si>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</si>
  <si>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</si>
  <si>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</si>
  <si>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</si>
  <si>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</si>
  <si>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</si>
  <si>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</si>
  <si>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</si>
  <si>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</si>
  <si>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</si>
  <si>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</si>
  <si>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</si>
  <si>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</si>
  <si>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</si>
  <si>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</si>
  <si>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</si>
  <si>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</si>
  <si>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</si>
  <si>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</si>
  <si>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</si>
  <si>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</si>
  <si>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</si>
  <si>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</si>
  <si>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</si>
  <si>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</si>
  <si>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</si>
  <si>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</si>
  <si>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</si>
  <si>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</si>
  <si>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</si>
  <si>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</si>
  <si>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</si>
  <si>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</si>
  <si>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</si>
  <si>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</si>
  <si>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</si>
  <si>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</si>
  <si>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</si>
  <si>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</si>
  <si>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</si>
  <si>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</si>
  <si>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</si>
  <si>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</si>
  <si>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</si>
  <si>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</si>
  <si>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</si>
  <si>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</si>
  <si>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</si>
  <si>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</si>
  <si>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</si>
  <si>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</si>
  <si>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</si>
  <si>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</si>
  <si>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</si>
  <si>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</si>
  <si>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</si>
  <si>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</si>
  <si>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</si>
  <si>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</si>
  <si>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</si>
  <si>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</si>
  <si>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</si>
  <si>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</si>
  <si>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</si>
  <si>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</si>
  <si>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</si>
  <si>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</si>
  <si>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</si>
  <si>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</si>
  <si>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</si>
  <si>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</si>
  <si>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</si>
  <si>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</si>
  <si>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</si>
  <si>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</si>
  <si>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</si>
  <si>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</si>
  <si>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</si>
  <si>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</si>
  <si>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</si>
  <si>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</si>
  <si>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</si>
  <si>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</si>
  <si>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</si>
  <si>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</si>
  <si>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</si>
  <si>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</si>
  <si>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</si>
  <si>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</si>
  <si>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</si>
  <si>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</si>
  <si>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</si>
  <si>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</si>
  <si>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</si>
  <si>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</si>
  <si>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</si>
  <si>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</si>
  <si>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</si>
  <si>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</si>
  <si>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</si>
  <si>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</si>
  <si>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</si>
  <si>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</si>
  <si>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</si>
  <si>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</si>
  <si>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</si>
  <si>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</si>
  <si>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</si>
  <si>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</si>
  <si>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</si>
  <si>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</si>
  <si>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</si>
  <si>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</si>
  <si>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</si>
  <si>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</si>
  <si>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</si>
  <si>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</si>
  <si>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</si>
  <si>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</si>
  <si>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</si>
  <si>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</si>
  <si>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</si>
  <si>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</si>
  <si>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</si>
  <si>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</si>
  <si>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</si>
  <si>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</si>
  <si>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</si>
  <si>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</si>
  <si>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</si>
  <si>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</si>
  <si>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</si>
  <si>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</si>
  <si>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</si>
  <si>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</si>
  <si>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</si>
  <si>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</si>
  <si>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</si>
  <si>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</si>
  <si>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</si>
  <si>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</si>
  <si>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</si>
  <si>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</si>
  <si>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</si>
  <si>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</si>
  <si>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</si>
  <si>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</si>
  <si>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</si>
  <si>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</si>
  <si>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</si>
  <si>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</si>
  <si>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</si>
  <si>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</si>
  <si>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</si>
  <si>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</si>
  <si>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</si>
  <si>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</si>
  <si>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</si>
  <si>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</si>
  <si>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</si>
  <si>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</si>
  <si>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</si>
  <si>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</si>
  <si>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</si>
  <si>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</si>
  <si>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</si>
  <si>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</si>
  <si>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</si>
  <si>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</si>
  <si>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</si>
  <si>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</si>
  <si>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</si>
  <si>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</si>
  <si>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</si>
  <si>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</si>
  <si>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</si>
  <si>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</si>
  <si>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</si>
  <si>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</si>
  <si>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</si>
  <si>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</si>
  <si>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</si>
  <si>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</si>
  <si>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</si>
  <si>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</si>
  <si>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</si>
  <si>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</si>
  <si>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</si>
  <si>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</si>
  <si>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</si>
  <si>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</si>
  <si>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</si>
  <si>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</si>
  <si>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</si>
  <si>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</si>
  <si>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</si>
  <si>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</si>
  <si>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</si>
  <si>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</si>
  <si>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</si>
  <si>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</si>
  <si>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</si>
  <si>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</si>
  <si>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</si>
  <si>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</si>
  <si>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</si>
  <si>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</si>
  <si>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</si>
  <si>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</si>
  <si>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</si>
  <si>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</si>
  <si>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</si>
  <si>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</si>
  <si>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</si>
  <si>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</si>
  <si>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</si>
  <si>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</si>
  <si>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</si>
  <si>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</si>
  <si>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</si>
  <si>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</si>
  <si>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</si>
  <si>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</si>
  <si>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</si>
  <si>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</si>
  <si>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</si>
  <si>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</si>
  <si>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</si>
  <si>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</si>
  <si>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</si>
  <si>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</si>
  <si>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</si>
  <si>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</si>
  <si>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</si>
  <si>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</si>
  <si>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</si>
  <si>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</si>
  <si>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</si>
  <si>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</si>
  <si>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</si>
  <si>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</si>
  <si>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</si>
  <si>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</si>
  <si>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</si>
  <si>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</si>
  <si>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</si>
  <si>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</si>
  <si>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</si>
  <si>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</si>
  <si>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</si>
  <si>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</si>
  <si>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</si>
  <si>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</si>
  <si>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</si>
  <si>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</si>
  <si>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</si>
  <si>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</si>
  <si>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</si>
  <si>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</si>
  <si>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</si>
  <si>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</si>
  <si>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</si>
  <si>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</si>
  <si>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</si>
  <si>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</si>
  <si>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</si>
  <si>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</si>
  <si>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</si>
  <si>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</si>
  <si>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</si>
  <si>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</si>
  <si>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</si>
  <si>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</si>
  <si>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</si>
  <si>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</si>
  <si>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</si>
  <si>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</si>
  <si>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</si>
  <si>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</si>
  <si>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</si>
  <si>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</si>
  <si>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</si>
  <si>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</si>
  <si>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</si>
  <si>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</si>
  <si>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</si>
  <si>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</si>
  <si>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</si>
  <si>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</si>
  <si>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</si>
  <si>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</si>
  <si>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</si>
  <si>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</si>
  <si>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</si>
  <si>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</si>
  <si>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</si>
  <si>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</si>
  <si>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</si>
  <si>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</si>
  <si>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</si>
  <si>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</si>
  <si>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</si>
  <si>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</si>
  <si>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</si>
  <si>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</si>
  <si>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</si>
  <si>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</si>
  <si>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</si>
  <si>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</si>
  <si>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</si>
  <si>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</si>
  <si>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</si>
  <si>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</si>
  <si>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</si>
  <si>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</si>
  <si>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</si>
  <si>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</si>
  <si>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</si>
  <si>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</si>
  <si>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</si>
  <si>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</si>
  <si>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</si>
  <si>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</si>
  <si>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</si>
  <si>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</si>
  <si>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</si>
  <si>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</si>
  <si>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</si>
  <si>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</si>
  <si>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</si>
  <si>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</si>
  <si>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</si>
  <si>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</si>
  <si>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</si>
  <si>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</si>
  <si>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</si>
  <si>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</si>
  <si>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</si>
  <si>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</si>
  <si>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</si>
  <si>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</si>
  <si>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</si>
  <si>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</si>
  <si>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</si>
  <si>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</si>
  <si>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</si>
  <si>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</si>
  <si>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</si>
  <si>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</si>
  <si>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</si>
  <si>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</si>
  <si>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</si>
  <si>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</si>
  <si>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</si>
  <si>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</si>
  <si>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</si>
  <si>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</si>
  <si>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</si>
  <si>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</si>
  <si>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</si>
  <si>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</si>
  <si>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</si>
  <si>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</si>
  <si>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</si>
  <si>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</si>
  <si>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</si>
  <si>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</si>
  <si>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</si>
  <si>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</si>
  <si>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</si>
  <si>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</si>
  <si>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</si>
  <si>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</si>
  <si>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</si>
  <si>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</si>
  <si>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</si>
  <si>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</si>
  <si>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</si>
  <si>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</si>
  <si>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</si>
  <si>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</si>
  <si>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</si>
  <si>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</si>
  <si>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</si>
  <si>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</si>
  <si>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</si>
  <si>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</si>
  <si>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</si>
  <si>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</si>
  <si>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</si>
  <si>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</si>
  <si>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</si>
  <si>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</si>
  <si>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</si>
  <si>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</si>
  <si>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</si>
  <si>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</si>
  <si>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</si>
  <si>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</si>
  <si>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</si>
  <si>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</si>
  <si>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</si>
  <si>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</si>
  <si>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</si>
  <si>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</si>
  <si>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</si>
  <si>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</si>
  <si>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</si>
  <si>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</si>
  <si>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</si>
  <si>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</si>
  <si>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</si>
  <si>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</si>
  <si>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</si>
  <si>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</si>
  <si>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</si>
  <si>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</si>
  <si>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</si>
  <si>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</si>
  <si>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</si>
  <si>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</si>
  <si>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</si>
  <si>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</si>
  <si>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</si>
  <si>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</si>
  <si>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</si>
  <si>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</si>
  <si>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</si>
  <si>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</si>
  <si>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</si>
  <si>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</si>
  <si>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</si>
  <si>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</si>
  <si>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</si>
  <si>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</si>
  <si>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</si>
  <si>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</si>
  <si>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</si>
  <si>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</si>
  <si>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</si>
  <si>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</si>
  <si>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</si>
  <si>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</si>
  <si>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</si>
  <si>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</si>
  <si>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</si>
  <si>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</si>
  <si>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</si>
  <si>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</si>
  <si>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</si>
  <si>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</si>
  <si>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</si>
  <si>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</si>
  <si>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</si>
  <si>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</si>
  <si>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</si>
  <si>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</si>
  <si>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</si>
  <si>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</si>
  <si>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</si>
  <si>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</si>
  <si>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</si>
  <si>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</si>
  <si>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</si>
  <si>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</si>
  <si>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</si>
  <si>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</si>
  <si>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</si>
  <si>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</si>
  <si>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</si>
  <si>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</si>
  <si>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</si>
  <si>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</si>
  <si>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</si>
  <si>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</si>
  <si>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</si>
  <si>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</si>
  <si>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</si>
  <si>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</si>
  <si>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</si>
  <si>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</si>
  <si>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</si>
  <si>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</si>
  <si>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</si>
  <si>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</si>
  <si>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</si>
  <si>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</si>
  <si>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</si>
  <si>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</si>
  <si>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</si>
  <si>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</si>
  <si>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</si>
  <si>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</si>
  <si>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</si>
  <si>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</si>
  <si>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</si>
  <si>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</si>
  <si>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</si>
  <si>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</si>
  <si>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</si>
  <si>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</si>
  <si>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</si>
  <si>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</si>
  <si>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</si>
  <si>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</si>
  <si>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</si>
  <si>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</si>
  <si>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</si>
  <si>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</si>
  <si>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</si>
  <si>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</si>
  <si>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</si>
  <si>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</si>
  <si>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</si>
  <si>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</si>
  <si>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</si>
  <si>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</si>
  <si>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</si>
  <si>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</si>
  <si>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</si>
  <si>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</si>
  <si>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</si>
  <si>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</si>
  <si>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</si>
  <si>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</si>
  <si>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</si>
  <si>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</si>
  <si>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</si>
  <si>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</si>
  <si>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</si>
  <si>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</si>
  <si>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</si>
  <si>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</si>
  <si>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</si>
  <si>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</si>
  <si>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</si>
  <si>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</si>
  <si>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</si>
  <si>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</si>
  <si>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</si>
  <si>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</si>
  <si>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</si>
  <si>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</si>
  <si>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</si>
  <si>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</si>
  <si>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</si>
  <si>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</si>
  <si>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</si>
  <si>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</si>
  <si>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</si>
  <si>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</si>
  <si>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</si>
  <si>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</si>
  <si>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</si>
  <si>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</si>
  <si>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</si>
  <si>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</si>
  <si>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</si>
  <si>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</si>
  <si>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</si>
  <si>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</si>
  <si>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</si>
  <si>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</si>
  <si>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</si>
  <si>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</si>
  <si>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</si>
  <si>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</si>
  <si>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</si>
  <si>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</si>
  <si>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</si>
  <si>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</si>
  <si>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</si>
  <si>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</si>
  <si>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</si>
  <si>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</si>
  <si>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</si>
  <si>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</si>
  <si>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</si>
  <si>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</si>
  <si>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</si>
  <si>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</si>
  <si>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</si>
  <si>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</si>
  <si>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</si>
  <si>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</si>
  <si>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</si>
  <si>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</si>
  <si>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</si>
  <si>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</si>
  <si>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</si>
  <si>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</si>
  <si>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</si>
  <si>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</si>
  <si>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</si>
  <si>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</si>
  <si>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</si>
  <si>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</si>
  <si>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</si>
  <si>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</si>
  <si>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</si>
  <si>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</si>
  <si>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</si>
  <si>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</si>
  <si>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</si>
  <si>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</si>
  <si>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</si>
  <si>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</si>
  <si>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</si>
  <si>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</si>
  <si>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</si>
  <si>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</si>
  <si>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</si>
  <si>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</si>
  <si>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</si>
  <si>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</si>
  <si>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</si>
  <si>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</si>
  <si>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</si>
  <si>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</si>
  <si>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</si>
  <si>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</si>
  <si>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</si>
  <si>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</si>
  <si>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</si>
  <si>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</si>
  <si>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</si>
  <si>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</si>
  <si>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</si>
  <si>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</si>
  <si>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</si>
  <si>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</si>
  <si>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</si>
  <si>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</si>
  <si>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</si>
  <si>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</si>
  <si>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</si>
  <si>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</si>
  <si>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</si>
  <si>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</si>
  <si>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</si>
  <si>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</si>
  <si>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</si>
  <si>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</si>
  <si>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</si>
  <si>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</si>
  <si>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</si>
  <si>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</si>
  <si>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</si>
  <si>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</si>
  <si>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</si>
  <si>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</si>
  <si>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</si>
  <si>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</si>
  <si>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</si>
  <si>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</si>
  <si>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</si>
  <si>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</si>
  <si>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</si>
  <si>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</si>
  <si>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</si>
  <si>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</si>
  <si>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</si>
  <si>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</si>
  <si>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</si>
  <si>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</si>
  <si>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</si>
  <si>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</si>
  <si>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</si>
  <si>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</si>
  <si>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</si>
  <si>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</si>
  <si>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</si>
  <si>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</si>
  <si>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</si>
  <si>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</si>
  <si>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</si>
  <si>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</si>
  <si>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</si>
  <si>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</si>
  <si>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</si>
  <si>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</si>
  <si>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</si>
  <si>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</si>
  <si>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</si>
  <si>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</si>
  <si>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</si>
  <si>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</si>
  <si>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</si>
  <si>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</si>
  <si>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</si>
  <si>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</si>
  <si>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</si>
  <si>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</si>
  <si>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</si>
  <si>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</si>
  <si>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</si>
  <si>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</si>
  <si>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</si>
  <si>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</si>
  <si>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</si>
  <si>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</si>
  <si>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</si>
  <si>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</si>
  <si>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</si>
  <si>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</si>
  <si>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</si>
  <si>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</si>
  <si>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</si>
  <si>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</si>
  <si>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</si>
  <si>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</si>
  <si>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</si>
  <si>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</si>
  <si>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</si>
  <si>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</si>
  <si>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</si>
  <si>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</si>
  <si>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</si>
  <si>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</si>
  <si>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</si>
  <si>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</si>
  <si>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</si>
  <si>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</si>
  <si>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</si>
  <si>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</si>
  <si>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</si>
  <si>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</si>
  <si>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</si>
  <si>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</si>
  <si>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</si>
  <si>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</si>
  <si>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</si>
  <si>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</si>
  <si>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</si>
  <si>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</si>
  <si>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</si>
  <si>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</si>
  <si>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</si>
  <si>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</si>
  <si>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</si>
  <si>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</si>
  <si>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</si>
  <si>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</si>
  <si>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</si>
  <si>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</si>
  <si>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</si>
  <si>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</si>
  <si>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</si>
  <si>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</si>
  <si>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</si>
  <si>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</si>
  <si>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</si>
  <si>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</si>
  <si>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</si>
  <si>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</si>
  <si>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</si>
  <si>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</si>
  <si>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</si>
  <si>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</si>
  <si>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</si>
  <si>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</si>
  <si>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</si>
  <si>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</si>
  <si>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</si>
  <si>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</si>
  <si>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</si>
  <si>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</si>
  <si>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</si>
  <si>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</si>
  <si>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</si>
  <si>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</si>
  <si>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</si>
  <si>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</si>
  <si>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</si>
  <si>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</si>
  <si>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</si>
  <si>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</si>
  <si>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</si>
  <si>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</si>
  <si>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</si>
  <si>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</si>
  <si>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</si>
  <si>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</si>
  <si>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</si>
  <si>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</si>
  <si>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</si>
  <si>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</si>
  <si>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</si>
  <si>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</si>
  <si>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</si>
  <si>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</si>
  <si>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</si>
  <si>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</si>
  <si>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</si>
  <si>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</si>
  <si>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</si>
  <si>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</si>
  <si>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</si>
  <si>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</si>
  <si>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</si>
  <si>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</si>
  <si>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</si>
  <si>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</si>
  <si>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</si>
  <si>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</si>
  <si>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</si>
  <si>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</si>
  <si>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</si>
  <si>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</si>
  <si>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</si>
  <si>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</si>
  <si>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</si>
  <si>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</si>
  <si>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</si>
  <si>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</si>
  <si>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</si>
  <si>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</si>
  <si>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</si>
  <si>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</si>
  <si>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</si>
  <si>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</si>
  <si>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</si>
  <si>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</si>
  <si>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</si>
  <si>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</si>
  <si>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</si>
  <si>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</si>
  <si>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</si>
  <si>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</si>
  <si>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</si>
  <si>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</si>
  <si>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</si>
  <si>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</si>
  <si>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</si>
  <si>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</si>
  <si>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</si>
  <si>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</si>
  <si>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</si>
  <si>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</si>
  <si>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</si>
  <si>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</si>
  <si>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</si>
  <si>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</si>
  <si>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</si>
  <si>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</si>
  <si>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</si>
  <si>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</si>
  <si>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</si>
  <si>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</si>
  <si>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</si>
  <si>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</si>
  <si>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</si>
  <si>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</si>
  <si>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</si>
  <si>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</si>
  <si>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</si>
  <si>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</si>
  <si>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</si>
  <si>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</si>
  <si>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</si>
  <si>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</si>
  <si>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</si>
  <si>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</si>
  <si>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</si>
  <si>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</si>
  <si>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</si>
  <si>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</si>
  <si>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</si>
  <si>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</si>
  <si>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</si>
  <si>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</si>
  <si>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</si>
  <si>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</si>
  <si>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</si>
  <si>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</si>
  <si>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</si>
  <si>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</si>
  <si>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</si>
  <si>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</si>
  <si>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</si>
  <si>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</si>
  <si>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</si>
  <si>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</si>
  <si>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</si>
  <si>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</si>
  <si>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</si>
  <si>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</si>
  <si>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</si>
  <si>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</si>
  <si>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</si>
  <si>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</si>
  <si>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</si>
  <si>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</si>
  <si>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</si>
  <si>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</si>
  <si>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</si>
  <si>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</si>
  <si>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</si>
  <si>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</si>
  <si>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</si>
  <si>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</si>
  <si>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</si>
  <si>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</si>
  <si>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</si>
  <si>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</si>
  <si>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</si>
  <si>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</si>
  <si>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</si>
  <si>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</si>
  <si>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</si>
  <si>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</si>
  <si>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</si>
  <si>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</si>
  <si>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</si>
  <si>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</si>
  <si>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</si>
  <si>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</si>
  <si>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</si>
  <si>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</si>
  <si>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</si>
  <si>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</si>
  <si>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</si>
  <si>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</si>
  <si>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</si>
  <si>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</si>
  <si>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</si>
  <si>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</si>
  <si>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</si>
  <si>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</si>
  <si>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</si>
  <si>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</si>
  <si>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</si>
  <si>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</si>
  <si>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</si>
  <si>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</si>
  <si>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</si>
  <si>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</si>
  <si>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</si>
  <si>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</si>
  <si>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</si>
  <si>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</si>
  <si>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</si>
  <si>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</si>
  <si>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</si>
  <si>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</si>
  <si>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</si>
  <si>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</si>
  <si>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</si>
  <si>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</si>
  <si>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</si>
  <si>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</si>
  <si>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</si>
  <si>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</si>
  <si>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</si>
  <si>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</si>
  <si>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</si>
  <si>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</si>
  <si>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</si>
  <si>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</si>
  <si>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</si>
  <si>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</si>
  <si>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</si>
  <si>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</si>
  <si>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</si>
  <si>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</si>
  <si>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</si>
  <si>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</si>
  <si>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</si>
  <si>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</si>
  <si>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</si>
  <si>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</si>
  <si>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</si>
  <si>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</si>
  <si>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</si>
  <si>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</si>
  <si>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</si>
  <si>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</si>
  <si>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</si>
  <si>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</si>
  <si>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</si>
  <si>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</si>
  <si>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</si>
  <si>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</si>
  <si>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</si>
  <si>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</si>
  <si>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</si>
  <si>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</si>
  <si>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</si>
  <si>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</si>
  <si>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</si>
  <si>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</si>
  <si>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</si>
  <si>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</si>
  <si>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</si>
  <si>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</si>
  <si>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</si>
  <si>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</si>
  <si>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</si>
  <si>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</si>
  <si>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</si>
  <si>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</si>
  <si>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</si>
  <si>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</si>
  <si>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</si>
  <si>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</si>
  <si>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</si>
  <si>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</si>
  <si>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</si>
  <si>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</si>
  <si>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</si>
  <si>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</si>
  <si>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</si>
  <si>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</si>
  <si>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</si>
  <si>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</si>
  <si>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</si>
  <si>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</si>
  <si>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</si>
  <si>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</si>
  <si>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</si>
  <si>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</si>
  <si>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</si>
  <si>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PCM-20251201-00000595</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</si>
  <si>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</si>
  <si>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</si>
  <si>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</si>
  <si>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</si>
  <si>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</si>
  <si>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</si>
  <si>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</si>
  <si>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</si>
  <si>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</si>
  <si>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</si>
  <si>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</si>
  <si>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</si>
  <si>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</si>
  <si>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</si>
  <si>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</si>
  <si>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</si>
  <si>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</si>
  <si>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</si>
  <si>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</si>
  <si>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</si>
  <si>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</si>
  <si>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</si>
  <si>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</si>
  <si>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</si>
  <si>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</si>
  <si>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</si>
  <si>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</si>
  <si>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</si>
  <si>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</si>
  <si>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</si>
  <si>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</si>
  <si>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</si>
  <si>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</si>
  <si>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</si>
  <si>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</si>
  <si>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</si>
  <si>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</si>
  <si>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</si>
  <si>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</si>
  <si>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</si>
  <si>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</si>
  <si>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</si>
  <si>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</si>
  <si>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</si>
  <si>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</si>
  <si>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</si>
  <si>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</si>
  <si>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</si>
  <si>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</si>
  <si>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</si>
  <si>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</si>
  <si>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</si>
  <si>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</si>
  <si>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</si>
  <si>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</si>
  <si>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</si>
  <si>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</si>
  <si>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</si>
  <si>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</si>
  <si>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</si>
  <si>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</si>
  <si>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</si>
  <si>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</si>
  <si>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</si>
  <si>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</si>
  <si>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</si>
  <si>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</si>
  <si>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</si>
  <si>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</si>
  <si>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</si>
  <si>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</si>
  <si>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</si>
  <si>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</si>
  <si>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</si>
  <si>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</si>
  <si>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</si>
  <si>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</si>
  <si>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</si>
  <si>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</si>
  <si>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</si>
  <si>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</si>
  <si>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</si>
  <si>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</si>
  <si>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</si>
  <si>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</si>
  <si>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</si>
  <si>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</si>
  <si>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</si>
  <si>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</si>
  <si>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</si>
  <si>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PCM-20251201-00000410</t>
  </si>
  <si>
    <t>jed2030</t>
  </si>
  <si>
    <t>EM team on the way need 45 Min</t>
  </si>
  <si>
    <t>PCM-20251201-00000436</t>
  </si>
  <si>
    <t>EM team on the way need 60 Min</t>
  </si>
  <si>
    <t>no pcm</t>
  </si>
  <si>
    <t>jed2662</t>
  </si>
  <si>
    <t>sceco cut in area and team on the way to saving HUB site jed0086</t>
  </si>
  <si>
    <t>jed0086</t>
  </si>
  <si>
    <t>jed0118</t>
  </si>
  <si>
    <t xml:space="preserve">sceco cut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</si>
  <si>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</si>
  <si>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</si>
  <si>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</si>
  <si>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</si>
  <si>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</si>
  <si>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</si>
  <si>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</si>
  <si>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</si>
  <si>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</si>
  <si>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 Team trying to access the site by walk, site will be restored shortly ISA</t>
  </si>
  <si>
    <t>PCM-20251201-00000500</t>
  </si>
  <si>
    <t xml:space="preserve">EM team need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</si>
</sst>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7" totalsRowShown="0" headerRowDxfId="172" dataDxfId="171" headerRowBorderDxfId="169" tableBorderDxfId="170" totalsRowBorderDxfId="168">
  <autoFilter ref="A1:L2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0" totalsRowShown="0" headerRowDxfId="46" dataDxfId="45" headerRowBorderDxfId="43" tableBorderDxfId="44" totalsRowBorderDxfId="42">
  <autoFilter ref="A1:L2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7" totalsRowShown="0" headerRowDxfId="13" tableBorderDxfId="12">
  <autoFilter ref="A1:L47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7"/>
  <sheetViews>
    <sheetView tabSelected="1"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329.47869861111394</v>
      </c>
      <c r="H2" s="73">
        <v>45662.943402777775</v>
      </c>
      <c r="I2" s="56" t="str">
        <f>IFERROR(VLOOKUP(D2,DB!A:F,6,0),"")</f>
        <v>Generator-SG</v>
      </c>
      <c r="J2" s="56" t="str">
        <f>IFERROR(VLOOKUP(D2,DB!A:G,7,0),"")</f>
        <v>Dead</v>
      </c>
      <c r="K2" s="64" t="s">
        <v>39107</v>
      </c>
      <c r="L2" s="62" t="str">
        <f>IFERROR(VLOOKUP(D2,DB!A:I,9,0),"")</f>
        <v>Latis</v>
      </c>
    </row>
    <row r="3" spans="1:15" s="61" customFormat="1" ht="15" customHeight="1">
      <c r="A3" s="59" t="s">
        <v>39108</v>
      </c>
      <c r="B3" s="128" t="str">
        <f>IFERROR(VLOOKUP(D3,DB!A:K,11,0),"")</f>
        <v>R1</v>
      </c>
      <c r="C3" s="128">
        <v>1</v>
      </c>
      <c r="D3" s="56" t="s">
        <v>10096</v>
      </c>
      <c r="E3" s="127" t="s">
        <v>39106</v>
      </c>
      <c r="F3" s="126">
        <v>45992.421550925923</v>
      </c>
      <c r="G3" s="125">
        <f ca="1">IFERROR(NOW()-F3,"-")</f>
        <v>5.5736111171427183E-3</v>
      </c>
      <c r="H3" s="126">
        <v>45992.416689814818</v>
      </c>
      <c r="I3" s="128" t="str">
        <f>IFERROR(VLOOKUP(D3,DB!A:F,6,0),"")</f>
        <v>SCECO</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45992.42712453704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45992.42712453704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45992.42712453704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45992.42712453704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45992.42712453704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45992.42712453704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45992.42712453704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45992.42712453704</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45992.42712453704</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45992.42712453704</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45992.42712453704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45992.42712453704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45992.42712453704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45992.42712453704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45992.42712453704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45992.42712453704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45992.42712453704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45992.42712453704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45992.42712453704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45992.42712453704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45992.42712453704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45992.42712453704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45992.42712453704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45992.42712453704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45992.42712453704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45992.42712453704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45992.42712453704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45992.42712453704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45992.42712453704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45992.42712453704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45992.42712453704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45992.42712453704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45992.42712453704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45992.42712453704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45992.42712453704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45992.42712453704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45992.42712453704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45992.42712453704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45992.42712453704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45992.42712453704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45992.42712453704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45992.42712453704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45992.42712453704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45992.42712453704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45992.42712453704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45992.42712453704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45992.42712453704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45992.42712453704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45992.42712453704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45992.42712453704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45992.42712453704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45992.42712453704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45992.42712453704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45992.42712453704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45992.42712453704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45992.42712453704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45992.42712453704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45992.42712453704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45992.42712453704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45992.42712453704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45992.42712453704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45992.42712453704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45992.42712453704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45992.42712453704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45992.42712453704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45992.42712453704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45992.42712453704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45992.42712453704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45992.42712453704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45992.42712453704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45992.42712453704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45992.42712453704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45992.42712453704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45992.42712453704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45992.42712453704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45992.42712453704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45992.42712453704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45992.42712453704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45992.42712453704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45992.42712453704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45992.42712453704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45992.42712453704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45992.42712453704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45992.42712453704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45992.42712453704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45992.42712453704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45992.42712453704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45992.42712453704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45992.42712453704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45992.42712453704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45992.42712453704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45992.42712453704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45992.42712453704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45992.42712453704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45992.42712453704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45992.42712453704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45992.42712453704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45992.42712453704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45992.42712453704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45992.42712453704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45992.42712453704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45992.42712453704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45992.42712453704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45992.42712453704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45992.42712453704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45992.42712453704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45992.42712453704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45992.42712453704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45992.42712453704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45992.42712453704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45992.42712453704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45992.42712453704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45992.42712453704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45992.42712453704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45992.42712453704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45992.42712453704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45992.42712453704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45992.42712453704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45992.42712453704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45992.42712453704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45992.42712453704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45992.42712453704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45992.42712453704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45992.42712453704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45992.42712453704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45992.42712453704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45992.42712453704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45992.42712453704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45992.42712453704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45992.42712453704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45992.42712453704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45992.42712453704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45992.42712453704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45992.42712453704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45992.42712453704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45992.42712453704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45992.42712453704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45992.42712453704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45992.42712453704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45992.42712453704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45992.42712453704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45992.42712453704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45992.42712453704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45992.42712453704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45992.42712453704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45992.42712453704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45992.42712453704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45992.42712453704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45992.42712453704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45992.42712453704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45992.42712453704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45992.42712453704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45992.42712453704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45992.42712453704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45992.42712453704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45992.42712453704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45992.42712453704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45992.42712453704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45992.42712453704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45992.42712453704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45992.42712453704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45992.42712453704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45992.42712453704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45992.42712453704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45992.42712453704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45992.42712453704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45992.42712453704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45992.42712453704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45992.42712453704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45992.42712453704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45992.42712453704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45992.42712453704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45992.42712453704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45992.42712453704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45992.42712453704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45992.42712453704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45992.42712453704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45992.42712453704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45992.42712453704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45992.42712453704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45992.42712453704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45992.42712453704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45992.42712453704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45992.42712453704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45992.42712453704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45992.42712453704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45992.42712453704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45992.42712453704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45992.42712453704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45992.42712453704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45992.42712453704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45992.42712453704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45992.42712453704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45992.42712453704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45992.42712453704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45992.42712453704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45992.42712453704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45992.42712453704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45992.42712453704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45992.42712453704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45992.42712453704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45992.42712453704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45992.42712453704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45992.42712453704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45992.42712453704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45992.42712453704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45992.42712453704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45992.42712453704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45992.42712453704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45992.42712453704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45992.42712453704</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45992.42712453704</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45992.42712453704</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45992.42712453704</v>
      </c>
      <c r="H217" s="126"/>
      <c r="I217" s="128" t="str">
        <f>IFERROR(VLOOKUP(D217,DB!A:F,6,0),"")</f>
        <v/>
      </c>
      <c r="J217" s="128" t="str">
        <f>IFERROR(VLOOKUP(D217,DB!A:G,7,0),"")</f>
        <v/>
      </c>
      <c r="K217" s="124"/>
      <c r="L217" s="123" t="str">
        <f>IFERROR(VLOOKUP(D217,DB!A:I,9,0),"")</f>
        <v/>
      </c>
    </row>
  </sheetData>
  <customSheetViews>
    <customSheetView guid="{F6042A99-DD27-4453-835D-0834D95730CC}" filter="1" showAutoFilter="1">
      <pageMargins left="0" right="0" top="0" bottom="0" header="0" footer="0"/>
      <autoFilter ref="B1:M1" xr:uid="{239200C2-40E8-4621-B268-744DA7E2386F}"/>
    </customSheetView>
  </customSheetViews>
  <dataValidations count="2">
    <dataValidation allowBlank="1" showInputMessage="1" showErrorMessage="1" sqref="E1" xr:uid="{5DBA255D-CDD9-49FB-AD3C-AF70AB4EE696}"/>
    <dataValidation type="list" allowBlank="1" showInputMessage="1" showErrorMessage="1" sqref="E2:E2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167.42728657407861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8.0397055555586121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0.15498333333380288</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9.123333333991468E-2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45992.42712453704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45992.42712453704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45992.42712453704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45992.42712453704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45992.42712453704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45992.42712453704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45992.42712453704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45992.42712453704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45992.42712453704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45992.42712453704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45992.42712453704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45992.42712453704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45992.42712453704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45992.42712453704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45992.42712453704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45992.42712453704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45992.42712453704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45992.42712453704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45992.42712453704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45992.42712453704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45992.42712453704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45992.42712453704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45992.42712453704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45992.42712453704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45992.42712453704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45992.42712453704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45992.42712453704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45992.42712453704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45992.42712453704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45992.42712453704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45992.42712453704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45992.42712453704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45992.42712453704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45992.42712453704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45992.42712453704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45992.42712453704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45992.42712453704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45992.42712453704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45992.42712453704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45992.42712453704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45992.42712453704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45992.42712453704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45992.42712453704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45992.42712453704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45992.42712453704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45992.42712453704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45992.42712453704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45992.42712453704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45992.42712453704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45992.42712453704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45992.42712453704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45992.42712453704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45992.42712453704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45992.42712453704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45992.42712453704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45992.42712453704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45992.42712453704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45992.42712453704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45992.42712453704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45992.42712453704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45992.42712453704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45992.42712453704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45992.42712453704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45992.42712453704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45992.42712453704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45992.42712453704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45992.42712453704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45992.42712453704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45992.42712453704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45992.42712453704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45992.42712453704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45992.42712453704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45992.42712453704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45992.42712453704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45992.42712453704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45992.42712453704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45992.42712453704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45992.42712453704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45992.42712453704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45992.42712453704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45992.42712453704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45992.42712453704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45992.42712453704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45992.42712453704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45992.42712453704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45992.42712453704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45992.42712453704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45992.42712453704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45992.42712453704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45992.42712453704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45992.42712453704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45992.42712453704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45992.42712453704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45992.42712453704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45992.42712453704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45992.42712453704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45992.42712453704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45992.42712453704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45992.42712453704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45992.42712453704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45992.42712453704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45992.42712453704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45992.42712453704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45992.42712453704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45992.42712453704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45992.42712453704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45992.42712453704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45992.42712453704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45992.42712453704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45992.42712453704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45992.42712453704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45992.42712453704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45992.42712453704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45992.42712453704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45992.42712453704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45992.42712453704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45992.42712453704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45992.42712453704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45992.42712453704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45992.42712453704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45992.42712453704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45992.42712453704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45992.42712453704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45992.42712453704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45992.42712453704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45992.42712453704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45992.42712453704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45992.42712453704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45992.42712453704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45992.42712453704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45992.42712453704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45992.42712453704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45992.42712453704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45992.42712453704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45992.42712453704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45992.42712453704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45992.42712453704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45992.42712453704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45992.42712453704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45992.42712453704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45992.42712453704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45992.42712453704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45992.42712453704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45992.42712453704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45992.42712453704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45992.42712453704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45992.42712453704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45992.42712453704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45992.42712453704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45992.42712453704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45992.42712453704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45992.42712453704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45992.42712453704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45992.42712453704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45992.42712453704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45992.42712453704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45992.42712453704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45992.42712453704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45992.42712453704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45992.42712453704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45992.42712453704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45992.42712453704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45992.42712453704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45992.42712453704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45992.42712453704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45992.42712453704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45992.42712453704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45992.42712453704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45992.42712453704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45992.42712453704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45992.42712453704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45992.42712453704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45992.42712453704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45992.42712453704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45992.42712453704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45992.42712453704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45992.42712453704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45992.42712453704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45992.42712453704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45992.42712453704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45992.42712453704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45992.42712453704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45992.42712453704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45992.42712453704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45992.42712453704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45992.42712453704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45992.42712453704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45992.42712453704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45992.42712453704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45992.42712453704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45992.42712453704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45992.42712453704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45992.42712453704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45992.42712453704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45992.42712453704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45992.42712453704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45992.42712453704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45992.42712453704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45992.42712453704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45992.42712453704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45992.42712453704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45992.42712453704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45992.42712453704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45992.42712453704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45992.42712453704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45992.42712453704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45992.42712453704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45992.42712453704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45992.42712453704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45992.42712453704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45992.42712453704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45992.42712453704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45992.42712453704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45992.42712453704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45992.42712453704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45992.42712453704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45992.42712453704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45992.42712453704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45992.42712453704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45992.42712453704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45992.42712453704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45992.42712453704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45992.42712453704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45992.42712453704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45992.42712453704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45992.42712453704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45992.42712453704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45992.42712453704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45992.42712453704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45992.42712453704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45992.42712453704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45992.42712453704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45992.42712453704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45992.42712453704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45992.42712453704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45992.42712453704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45992.42712453704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45992.42712453704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45992.42712453704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45992.42712453704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45992.42712453704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45992.42712453704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45992.42712453704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45992.42712453704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45992.42712453704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45992.42712453704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45992.42712453704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45992.42712453704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45992.42712453704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45992.42712453704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45992.42712453704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45992.42712453704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45992.42712453704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45992.42712453704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45992.42712453704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45992.42712453704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45992.42712453704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45992.42712453704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45992.42712453704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45992.42712453704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45992.42712453704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45992.42712453704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45992.42712453704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45992.42712453704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45992.42712453704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45992.42712453704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45992.42712453704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45992.42712453704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45992.42712453704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45992.42712453704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45992.42712453704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45992.42712453704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45992.42712453704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45992.42712453704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45992.42712453704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45992.42712453704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45992.42712453704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45992.42712453704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45992.42712453704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45992.42712453704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45992.42712453704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45992.42712453704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45992.42712453704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45992.42712453704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45992.42712453704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45992.42712453704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45992.42712453704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45992.42712453704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45992.42712453704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45992.42712453704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45992.42712453704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45992.42712453704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45992.42712453704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45992.42712453704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45992.42712453704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45992.42712453704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45992.42712453704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45992.42712453704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45992.42712453704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45992.42712453704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45992.42712453704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45992.42712453704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45992.42712453704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45992.42712453704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45992.42712453704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45992.42712453704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45992.42712453704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45992.42712453704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45992.42712453704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45992.42712453704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45992.42712453704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45992.42712453704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45992.42712453704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45992.42712453704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45992.42712453704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45992.42712453704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45992.42712453704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45992.42712453704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45992.42712453704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45992.42712453704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45992.42712453704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45992.42712453704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45992.42712453704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45992.42712453704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45992.42712453704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45992.42712453704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45992.42712453704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45992.42712453704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45992.42712453704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45992.42712453704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45992.42712453704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45992.42712453704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45992.42712453704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45992.42712453704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45992.42712453704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45992.42712453704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45992.42712453704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45992.42712453704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45992.42712453704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45992.42712453704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45992.42712453704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45992.42712453704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45992.42712453704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45992.42712453704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45992.42712453704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45992.42712453704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45992.42712453704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45992.42712453704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45992.42712453704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45992.42712453704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45992.42712453704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45992.42712453704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45992.42712453704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45992.42712453704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45992.42712453704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45992.42712453704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45992.42712453704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45992.42712453704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45992.42712453704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45992.42712453704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45992.42712453704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45992.42712453704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45992.42712453704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45992.42712453704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45992.42712453704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45992.42712453704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45992.42712453704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45992.42712453704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45992.42712453704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45992.42712453704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45992.42712453704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45992.42712453704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45992.42712453704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45992.42712453704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45992.42712453704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45992.42712453704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45992.42712453704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45992.42712453704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45992.42712453704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45992.42712453704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45992.42712453704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45992.42712453704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45992.42712453704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45992.42712453704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45992.42712453704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45992.42712453704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45992.42712453704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45992.42712453704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45992.42712453704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45992.42712453704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45992.42712453704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45992.42712453704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45992.42712453704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45992.42712453704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45992.42712453704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45992.42712453704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45992.42712453704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45992.42712453704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45992.42712453704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45992.42712453704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45992.42712453704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45992.42712453704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45992.42712453704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45992.42712453704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45992.42712453704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45992.42712453704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45992.42712453704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45992.42712453704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45992.42712453704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45992.42712453704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45992.42712453704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45992.42712453704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45992.42712453704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45992.42712453704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45992.42712453704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45992.42712453704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45992.42712453704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45992.42712453704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45992.42712453704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45992.42712453704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45992.42712453704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45992.42712453704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45992.42712453704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45992.42712453704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45992.42712453704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45992.42712453704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45992.42712453704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45992.42712453704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45992.42712453704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45992.42712453704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45992.42712453704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45992.42712453704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45992.42712453704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45992.42712453704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45992.42712453704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45992.42712453704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45992.42712453704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45992.42712453704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45992.42712453704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45992.42712453704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45992.42712453704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45992.42712453704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45992.42712453704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45992.42712453704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45992.42712453704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45992.42712453704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45992.42712453704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45992.42712453704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45992.42712453704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45992.42712453704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45992.42712453704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45992.42712453704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45992.42712453704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45992.42712453704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45992.42712453704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45992.42712453704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45992.42712453704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45992.42712453704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45992.42712453704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45992.42712453704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45992.42712453704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45992.42712453704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45992.42712453704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45992.42712453704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45992.42712453704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45992.42712453704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45992.42712453704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45992.42712453704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45992.42712453704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45992.42712453704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45992.42712453704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45992.42712453704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45992.42712453704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45992.42712453704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45992.42712453704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45992.42712453704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45992.42712453704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45992.42712453704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45992.42712453704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45992.42712453704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45992.42712453704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45992.42712453704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45992.42712453704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45992.42712453704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45992.42712453704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45992.42712453704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45992.42712453704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45992.42712453704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45992.42712453704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45992.42712453704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45992.42712453704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45992.42712453704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45992.42712453704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45992.42712453704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45992.42712453704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45992.42712453704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45992.42712453704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45992.42712453704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45992.42712453704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45992.42712453704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45992.42712453704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45992.42712453704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45992.42712453704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45992.42712453704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45992.42712453704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45992.42712453704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45992.42712453704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45992.42712453704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45992.42712453704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45992.42712453704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45992.42712453704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45992.42712453704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45992.42712453704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45992.42712453704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45992.42712453704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45992.42712453704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45992.42712453704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45992.42712453704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45992.42712453704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45992.42712453704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45992.42712453704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45992.42712453704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45992.42712453704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45992.42712453704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45992.42712453704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45992.42712453704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45992.42712453704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45992.42712453704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45992.42712453704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45992.42712453704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45992.42712453704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45992.42712453704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45992.42712453704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45992.42712453704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45992.42712453704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45992.42712453704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45992.42712453704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45992.42712453704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45992.42712453704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45992.42712453704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45992.42712453704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45992.42712453704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45992.42712453704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45992.42712453704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45992.42712453704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45992.42712453704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45992.42712453704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45992.42712453704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45992.42712453704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45992.42712453704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45992.42712453704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45992.42712453704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45992.42712453704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45992.42712453704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45992.42712453704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45992.42712453704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45992.42712453704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45992.42712453704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45992.42712453704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45992.42712453704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45992.42712453704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45992.42712453704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45992.42712453704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45992.42712453704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45992.42712453704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45992.42712453704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45992.42712453704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45992.42712453704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45992.42712453704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45992.42712453704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45992.42712453704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45992.42712453704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45992.42712453704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45992.42712453704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45992.42712453704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45992.42712453704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45992.42712453704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45992.42712453704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45992.42712453704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45992.42712453704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45992.42712453704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45992.42712453704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45992.42712453704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45992.42712453704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45992.42712453704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45992.42712453704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45992.42712453704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45992.42712453704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45992.42712453704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45992.42712453704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45992.42712453704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45992.42712453704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45992.42712453704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45992.42712453704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45992.42712453704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45992.42712453704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45992.42712453704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45992.42712453704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45992.42712453704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45992.42712453704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45992.42712453704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45992.42712453704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45992.42712453704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45992.42712453704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45992.42712453704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45992.42712453704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45992.42712453704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45992.42712453704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45992.42712453704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45992.42712453704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45992.42712453704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45992.42712453704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45992.42712453704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45992.42712453704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45992.42712453704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45992.42712453704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45992.42712453704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45992.42712453704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45992.42712453704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45992.42712453704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45992.42712453704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45992.42712453704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45992.42712453704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45992.42712453704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45992.42712453704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45992.42712453704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45992.42712453704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45992.42712453704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45992.42712453704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45992.42712453704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45992.42712453704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45992.42712453704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45992.42712453704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45992.42712453704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45992.42712453704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45992.42712453704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45992.42712453704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45992.42712453704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45992.42712453704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45992.42712453704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45992.42712453704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45992.42712453704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45992.42712453704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45992.42712453704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45992.42712453704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45992.42712453704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45992.42712453704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45992.42712453704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45992.42712453704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45992.42712453704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45992.42712453704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45992.42712453704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45992.42712453704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45992.42712453704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45992.42712453704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45992.42712453704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45992.42712453704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45992.42712453704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45992.42712453704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45992.42712453704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45992.42712453704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45992.42712453704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45992.42712453704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45992.42712453704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45992.42712453704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45992.42712453704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45992.42712453704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45992.42712453704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45992.42712453704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45992.42712453704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45992.42712453704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45992.42712453704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45992.42712453704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45992.42712453704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45992.42712453704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45992.42712453704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45992.42712453704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45992.42712453704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45992.42712453704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45992.42712453704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45992.42712453704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45992.42712453704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45992.42712453704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45992.42712453704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45992.42712453704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45992.42712453704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45992.42712453704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45992.42712453704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45992.42712453704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45992.42712453704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45992.42712453704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45992.42712453704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45992.42712453704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45992.42712453704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45992.42712453704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45992.42712453704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45992.42712453704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45992.42712453704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45992.42712453704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45992.42712453704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45992.42712453704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45992.42712453704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45992.42712453704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45992.42712453704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45992.42712453704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45992.42712453704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45992.42712453704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45992.42712453704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45992.42712453704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45992.42712453704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45992.42712453704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45992.42712453704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45992.42712453704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45992.42712453704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45992.42712453704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45992.42712453704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45992.42712453704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45992.42712453704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45992.42712453704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45992.42712453704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45992.42712453704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45992.42712453704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45992.42712453704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45992.42712453704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45992.42712453704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45992.42712453704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45992.42712453704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45992.42712453704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45992.42712453704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45992.42712453704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45992.42712453704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45992.42712453704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45992.42712453704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45992.42712453704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45992.42712453704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45992.42712453704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45992.42712453704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45992.42712453704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45992.42712453704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45992.42712453704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45992.42712453704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45992.42712453704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45992.42712453704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45992.42712453704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45992.42712453704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45992.42712453704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45992.42712453704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45992.42712453704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45992.42712453704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45992.42712453704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45992.42712453704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45992.42712453704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45992.42712453704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45992.42712453704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45992.42712453704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45992.42712453704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45992.42712453704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45992.42712453704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45992.42712453704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45992.42712453704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45992.42712453704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45992.42712453704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45992.42712453704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45992.42712453704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45992.42712453704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45992.42712453704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45992.42712453704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45992.42712453704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45992.42712453704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45992.42712453704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45992.42712453704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45992.42712453704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45992.42712453704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45992.42712453704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45992.42712453704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45992.42712453704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45992.42712453704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45992.42712453704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45992.42712453704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45992.42712453704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45992.42712453704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45992.42712453704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45992.42712453704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45992.42712453704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45992.42712453704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45992.42712453704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45992.42712453704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45992.42712453704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45992.42712453704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45992.42712453704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45992.42712453704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45992.42712453704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45992.42712453704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45992.42712453704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45992.42712453704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45992.42712453704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45992.42712453704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45992.42712453704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45992.42712453704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45992.42712453704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45992.42712453704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45992.42712453704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45992.42712453704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45992.42712453704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45992.42712453704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45992.42712453704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45992.42712453704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45992.42712453704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45992.42712453704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45992.42712453704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45992.42712453704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45992.42712453704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45992.42712453704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45992.42712453704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45992.42712453704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45992.42712453704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45992.42712453704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45992.42712453704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45992.42712453704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45992.42712453704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45992.42712453704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45992.42712453704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45992.42712453704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45992.42712453704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45992.42712453704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45992.42712453704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45992.42712453704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45992.42712453704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45992.42712453704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45992.42712453704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45992.42712453704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45992.42712453704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45992.42712453704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45992.42712453704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45992.42712453704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45992.42712453704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45992.42712453704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45992.42712453704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45992.42712453704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45992.42712453704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45992.42712453704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45992.42712453704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45992.42712453704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45992.42712453704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45992.42712453704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45992.42712453704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45992.42712453704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45992.42712453704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45992.42712453704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45992.42712453704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45992.42712453704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45992.42712453704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45992.42712453704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45992.42712453704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45992.42712453704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45992.42712453704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45992.42712453704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45992.42712453704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45992.42712453704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45992.42712453704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45992.42712453704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45992.42712453704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45992.42712453704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45992.42712453704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45992.42712453704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45992.42712453704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45992.42712453704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45992.42712453704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45992.42712453704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45992.42712453704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45992.42712453704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45992.42712453704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45992.42712453704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45992.42712453704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45992.42712453704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45992.42712453704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45992.42712453704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45992.42712453704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45992.42712453704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45992.42712453704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45992.42712453704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45992.42712453704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45992.42712453704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45992.42712453704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45992.42712453704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45992.42712453704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45992.42712453704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45992.42712453704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45992.42712453704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45992.42712453704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45992.42712453704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45992.42712453704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45992.42712453704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45992.42712453704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45992.42712453704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45992.42712453704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45992.42712453704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45992.42712453704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45992.42712453704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45992.42712453704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45992.42712453704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45992.42712453704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45992.42712453704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45992.42712453704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45992.42712453704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45992.42712453704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45992.42712453704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45992.42712453704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45992.42712453704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45992.42712453704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45992.42712453704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45992.42712453704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45992.42712453704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45992.42712453704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45992.42712453704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45992.42712453704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45992.42712453704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45992.42712453704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45992.42712453704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45992.42712453704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45992.42712453704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45992.42712453704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45992.42712453704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45992.42712453704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45992.42712453704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45992.42712453704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45992.42712453704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45992.42712453704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45992.42712453704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45992.42712453704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45992.42712453704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45992.42712453704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45992.42712453704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45992.42712453704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45992.42712453704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45992.42712453704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45992.42712453704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45992.42712453704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45992.42712453704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45992.42712453704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45992.42712453704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45992.42712453704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45992.42712453704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45992.42712453704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45992.42712453704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45992.42712453704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45992.42712453704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45992.42712453704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45992.42712453704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45992.42712453704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45992.42712453704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45992.42712453704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45992.42712453704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45992.42712453704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45992.42712453704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45992.42712453704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45992.42712453704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45992.42712453704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45992.42712453704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45992.42712453704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45992.42712453704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45992.42712453704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45992.42712453704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45992.42712453704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45992.42712453704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45992.42712453704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45992.42712453704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45992.42712453704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45992.42712453704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45992.42712453704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45992.42712453704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45992.42712453704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45992.42712453704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45992.42712453704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45992.42712453704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45992.42712453704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45992.42712453704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45992.42712453704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45992.42712453704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45992.42712453704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45992.42712453704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45992.42712453704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45992.42712453704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45992.42712453704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45992.42712453704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45992.42712453704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45992.42712453704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45992.42712453704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45992.42712453704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45992.42712453704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45992.42712453704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45992.42712453704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45992.42712453704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45992.42712453704</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45992.42712453704</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288.94640694444388</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3</v>
      </c>
      <c r="D3" s="88" t="s">
        <v>39200</v>
      </c>
      <c r="E3" s="91" t="s">
        <v>39106</v>
      </c>
      <c r="F3" s="92">
        <v>45992.347222222219</v>
      </c>
      <c r="G3" s="93">
        <f t="shared" ref="G3:G22" ca="1" si="0">IFERROR(NOW()-F3,"")</f>
        <v>7.9902314821083564E-2</v>
      </c>
      <c r="H3" s="92">
        <v>45992.337719907409</v>
      </c>
      <c r="I3" s="110" t="str">
        <f>IFERROR(VLOOKUP(D3,DB!A:F,6,0),"")</f>
        <v>SCECO</v>
      </c>
      <c r="J3" s="110" t="str">
        <f>IFERROR(VLOOKUP(D3,DB!A:G,7,0),"")</f>
        <v>Dead</v>
      </c>
      <c r="K3" s="94" t="s">
        <v>39201</v>
      </c>
      <c r="L3" s="88" t="str">
        <f>IFERROR(VLOOKUP(D3,DB!A:I,9,0),"")</f>
        <v>Latis</v>
      </c>
    </row>
    <row r="4" spans="1:16" ht="15" customHeight="1">
      <c r="A4" s="110" t="s">
        <v>39202</v>
      </c>
      <c r="B4" s="110" t="str">
        <f>IFERROR(VLOOKUP(D4,DB!A:K,11,0),"")</f>
        <v>R4</v>
      </c>
      <c r="C4" s="90">
        <v>2</v>
      </c>
      <c r="D4" s="88" t="s">
        <v>34729</v>
      </c>
      <c r="E4" s="91" t="s">
        <v>39106</v>
      </c>
      <c r="F4" s="92">
        <v>45992.354861111111</v>
      </c>
      <c r="G4" s="93">
        <f t="shared" ca="1" si="0"/>
        <v>7.2263425929122604E-2</v>
      </c>
      <c r="H4" s="92">
        <v>45992.3440625</v>
      </c>
      <c r="I4" s="110" t="str">
        <f>IFERROR(VLOOKUP(D4,DB!A:F,6,0),"")</f>
        <v>SCECO</v>
      </c>
      <c r="J4" s="110" t="str">
        <f>IFERROR(VLOOKUP(D4,DB!A:G,7,0),"")</f>
        <v>Vandalized</v>
      </c>
      <c r="K4" s="94" t="s">
        <v>39203</v>
      </c>
      <c r="L4" s="88" t="str">
        <f>IFERROR(VLOOKUP(D4,DB!A:I,9,0),"")</f>
        <v>Latis</v>
      </c>
    </row>
    <row r="5" spans="1:16" ht="15" customHeight="1">
      <c r="A5" s="110" t="s">
        <v>39204</v>
      </c>
      <c r="B5" s="110" t="str">
        <f>IFERROR(VLOOKUP(D5,DB!A:K,11,0),"")</f>
        <v>R4</v>
      </c>
      <c r="C5" s="90">
        <v>1</v>
      </c>
      <c r="D5" s="88" t="s">
        <v>39205</v>
      </c>
      <c r="E5" s="91" t="s">
        <v>39106</v>
      </c>
      <c r="F5" s="92"/>
      <c r="G5" s="93">
        <f t="shared" ca="1" si="0"/>
        <v>45992.42712453704</v>
      </c>
      <c r="H5" s="92">
        <v>45992.394814814812</v>
      </c>
      <c r="I5" s="110" t="str">
        <f>IFERROR(VLOOKUP(D5,DB!A:F,6,0),"")</f>
        <v>SCECO</v>
      </c>
      <c r="J5" s="110" t="str">
        <f>IFERROR(VLOOKUP(D5,DB!A:G,7,0),"")</f>
        <v>Dead</v>
      </c>
      <c r="K5" s="94" t="s">
        <v>39206</v>
      </c>
      <c r="L5" s="88" t="str">
        <f>IFERROR(VLOOKUP(D5,DB!A:I,9,0),"")</f>
        <v>Latis</v>
      </c>
    </row>
    <row r="6" spans="1:16" ht="15" customHeight="1">
      <c r="A6" s="110" t="s">
        <v>39204</v>
      </c>
      <c r="B6" s="110" t="str">
        <f>IFERROR(VLOOKUP(D6,DB!A:K,11,0),"")</f>
        <v>R4</v>
      </c>
      <c r="C6" s="90">
        <v>1</v>
      </c>
      <c r="D6" s="88" t="s">
        <v>39207</v>
      </c>
      <c r="E6" s="91" t="s">
        <v>39106</v>
      </c>
      <c r="F6" s="92"/>
      <c r="G6" s="93">
        <f t="shared" ca="1" si="0"/>
        <v>45992.42712453704</v>
      </c>
      <c r="H6" s="92">
        <v>45992.396863425929</v>
      </c>
      <c r="I6" s="110" t="str">
        <f>IFERROR(VLOOKUP(D6,DB!A:F,6,0),"")</f>
        <v>SCECO</v>
      </c>
      <c r="J6" s="110" t="str">
        <f>IFERROR(VLOOKUP(D6,DB!A:G,7,0),"")</f>
        <v>Good</v>
      </c>
      <c r="K6" s="94" t="s">
        <v>39203</v>
      </c>
      <c r="L6" s="88" t="str">
        <f>IFERROR(VLOOKUP(D6,DB!A:I,9,0),"")</f>
        <v>Latis</v>
      </c>
    </row>
    <row r="7" spans="1:16" ht="15" customHeight="1">
      <c r="A7" s="110" t="s">
        <v>39204</v>
      </c>
      <c r="B7" s="110" t="str">
        <f>IFERROR(VLOOKUP(D7,DB!A:K,11,0),"")</f>
        <v>R4</v>
      </c>
      <c r="C7" s="90">
        <v>1</v>
      </c>
      <c r="D7" s="88" t="s">
        <v>39208</v>
      </c>
      <c r="E7" s="91" t="s">
        <v>39106</v>
      </c>
      <c r="F7" s="92"/>
      <c r="G7" s="93">
        <f t="shared" ca="1" si="0"/>
        <v>45992.42712453704</v>
      </c>
      <c r="H7" s="92">
        <v>45992.397499999999</v>
      </c>
      <c r="I7" s="110" t="str">
        <f>IFERROR(VLOOKUP(D7,DB!A:F,6,0),"")</f>
        <v>SCECO</v>
      </c>
      <c r="J7" s="110" t="str">
        <f>IFERROR(VLOOKUP(D7,DB!A:G,7,0),"")</f>
        <v>Dead</v>
      </c>
      <c r="K7" s="94" t="s">
        <v>39209</v>
      </c>
      <c r="L7" s="88" t="str">
        <f>IFERROR(VLOOKUP(D7,DB!A:I,9,0),"")</f>
        <v>Latis</v>
      </c>
    </row>
    <row r="8" spans="1:16" ht="15" customHeight="1">
      <c r="A8" s="110"/>
      <c r="B8" s="110" t="str">
        <f>IFERROR(VLOOKUP(D8,DB!A:K,11,0),"")</f>
        <v/>
      </c>
      <c r="C8" s="90"/>
      <c r="D8" s="88"/>
      <c r="E8" s="91"/>
      <c r="F8" s="92"/>
      <c r="G8" s="93">
        <f t="shared" ca="1" si="0"/>
        <v>45992.42712453704</v>
      </c>
      <c r="H8" s="92"/>
      <c r="I8" s="110" t="str">
        <f>IFERROR(VLOOKUP(D8,DB!A:F,6,0),"")</f>
        <v/>
      </c>
      <c r="J8" s="110" t="str">
        <f>IFERROR(VLOOKUP(D8,DB!A:G,7,0),"")</f>
        <v/>
      </c>
      <c r="K8" s="94"/>
      <c r="L8" s="88" t="str">
        <f>IFERROR(VLOOKUP(D8,DB!A:I,9,0),"")</f>
        <v/>
      </c>
    </row>
    <row r="9" spans="1:16" ht="15" customHeight="1">
      <c r="A9" s="110"/>
      <c r="B9" s="110" t="str">
        <f>IFERROR(VLOOKUP(D10,DB!A:K,11,0),"")</f>
        <v/>
      </c>
      <c r="C9" s="90"/>
      <c r="D9" s="88"/>
      <c r="E9" s="91"/>
      <c r="F9" s="92"/>
      <c r="G9" s="93">
        <f t="shared" ca="1" si="0"/>
        <v>45992.42712453704</v>
      </c>
      <c r="H9" s="92"/>
      <c r="I9" s="110" t="str">
        <f>IFERROR(VLOOKUP(D10,DB!A:F,6,0),"")</f>
        <v/>
      </c>
      <c r="J9" s="110" t="str">
        <f>IFERROR(VLOOKUP(D10,DB!A:G,7,0),"")</f>
        <v/>
      </c>
      <c r="K9" s="94"/>
      <c r="L9" s="88" t="str">
        <f>IFERROR(VLOOKUP(D10,DB!A:I,9,0),"")</f>
        <v/>
      </c>
    </row>
    <row r="10" spans="1:16" ht="15" customHeight="1">
      <c r="A10" s="110"/>
      <c r="B10" s="110" t="str">
        <f>IFERROR(VLOOKUP(#REF!,DB!A:K,11,0),"")</f>
        <v/>
      </c>
      <c r="C10" s="90"/>
      <c r="D10" s="88"/>
      <c r="E10" s="91"/>
      <c r="F10" s="92"/>
      <c r="G10" s="93">
        <f t="shared" ca="1" si="0"/>
        <v>45992.42712453704</v>
      </c>
      <c r="H10" s="92"/>
      <c r="I10" s="110" t="str">
        <f>IFERROR(VLOOKUP(#REF!,DB!A:F,6,0),"")</f>
        <v/>
      </c>
      <c r="J10" s="110" t="str">
        <f>IFERROR(VLOOKUP(#REF!,DB!A:G,7,0),"")</f>
        <v/>
      </c>
      <c r="K10" s="94"/>
      <c r="L10" s="88" t="str">
        <f>IFERROR(VLOOKUP(#REF!,DB!A:I,9,0),"")</f>
        <v/>
      </c>
    </row>
    <row r="11" spans="1:16" ht="15" customHeight="1">
      <c r="A11" s="110"/>
      <c r="B11" s="110" t="str">
        <f>IFERROR(VLOOKUP(D11,DB!A:K,11,0),"")</f>
        <v/>
      </c>
      <c r="C11" s="90"/>
      <c r="D11" s="88"/>
      <c r="E11" s="91"/>
      <c r="F11" s="92"/>
      <c r="G11" s="93">
        <f t="shared" ca="1" si="0"/>
        <v>45992.42712453704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45992.42712453704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45992.42712453704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45992.42712453704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45992.42712453704</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150"/>
      <c r="E16" s="91"/>
      <c r="F16" s="92"/>
      <c r="G16" s="93">
        <f t="shared" ca="1" si="0"/>
        <v>45992.42712453704</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45992.42712453704</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45992.42712453704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155"/>
      <c r="E19" s="91"/>
      <c r="F19" s="92"/>
      <c r="G19" s="93">
        <f t="shared" ca="1" si="0"/>
        <v>45992.42712453704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45992.42712453704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45992.42712453704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45992.42712453704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ref="G23:G86" ca="1" si="1">IFERROR(NOW()-F23,"")</f>
        <v>45992.42712453704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45992.42712453704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45992.42712453704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45992.42712453704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45992.42712453704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45992.42712453704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45992.42712453704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45992.42712453704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45992.42712453704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45992.42712453704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45992.42712453704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45992.42712453704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45992.42712453704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45992.42712453704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45992.42712453704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45992.42712453704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45992.42712453704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45992.42712453704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45992.42712453704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45992.42712453704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45992.42712453704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45992.42712453704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45992.42712453704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45992.42712453704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45992.42712453704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45992.42712453704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45992.42712453704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45992.42712453704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45992.42712453704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45992.42712453704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45992.42712453704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45992.42712453704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45992.42712453704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45992.42712453704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45992.42712453704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45992.42712453704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45992.42712453704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45992.42712453704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45992.42712453704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45992.42712453704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45992.42712453704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45992.42712453704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45992.42712453704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45992.42712453704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45992.42712453704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45992.42712453704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45992.42712453704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45992.42712453704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45992.42712453704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45992.42712453704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45992.42712453704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45992.42712453704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45992.42712453704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45992.42712453704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45992.42712453704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45992.42712453704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45992.42712453704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45992.42712453704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45992.42712453704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45992.42712453704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45992.42712453704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45992.42712453704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45992.42712453704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45992.42712453704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ref="G87:G150" ca="1" si="2">IFERROR(NOW()-F87,"")</f>
        <v>45992.42712453704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45992.42712453704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45992.42712453704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45992.42712453704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45992.42712453704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45992.42712453704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45992.42712453704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45992.42712453704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45992.42712453704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45992.42712453704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45992.42712453704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45992.42712453704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45992.42712453704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45992.42712453704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45992.42712453704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45992.42712453704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45992.42712453704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45992.42712453704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45992.42712453704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45992.42712453704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45992.42712453704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45992.42712453704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45992.42712453704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45992.42712453704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45992.42712453704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45992.42712453704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45992.42712453704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45992.42712453704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45992.42712453704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45992.42712453704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45992.42712453704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45992.42712453704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45992.42712453704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45992.42712453704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45992.42712453704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45992.42712453704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45992.42712453704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45992.42712453704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45992.42712453704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45992.42712453704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45992.42712453704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45992.42712453704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45992.42712453704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45992.42712453704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45992.42712453704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45992.42712453704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45992.42712453704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45992.42712453704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45992.42712453704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45992.42712453704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45992.42712453704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45992.42712453704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45992.42712453704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45992.42712453704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45992.42712453704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45992.42712453704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45992.42712453704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45992.42712453704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45992.42712453704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45992.42712453704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45992.42712453704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45992.42712453704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45992.42712453704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45992.42712453704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ref="G151:G214" ca="1" si="3">IFERROR(NOW()-F151,"")</f>
        <v>45992.42712453704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45992.42712453704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45992.42712453704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45992.42712453704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45992.42712453704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45992.42712453704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45992.42712453704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45992.42712453704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45992.42712453704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45992.42712453704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45992.42712453704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45992.42712453704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45992.42712453704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45992.42712453704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45992.42712453704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45992.42712453704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45992.42712453704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45992.42712453704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45992.42712453704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45992.42712453704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45992.42712453704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45992.42712453704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45992.42712453704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45992.42712453704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45992.42712453704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45992.42712453704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45992.42712453704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45992.42712453704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45992.42712453704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45992.42712453704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45992.42712453704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45992.42712453704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45992.42712453704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45992.42712453704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45992.42712453704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45992.42712453704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45992.42712453704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45992.42712453704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45992.42712453704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45992.42712453704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45992.42712453704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45992.42712453704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45992.42712453704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45992.42712453704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45992.42712453704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45992.42712453704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45992.42712453704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45992.42712453704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45992.42712453704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45992.42712453704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45992.42712453704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45992.42712453704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45992.42712453704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45992.42712453704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45992.42712453704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45992.42712453704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45992.42712453704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45992.42712453704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45992.42712453704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45992.42712453704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45992.42712453704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45992.42712453704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45992.42712453704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45992.42712453704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ref="G215:G260" ca="1" si="4">IFERROR(NOW()-F215,"")</f>
        <v>45992.42712453704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45992.42712453704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45992.42712453704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45992.42712453704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45992.42712453704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45992.42712453704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45992.42712453704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45992.42712453704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45992.42712453704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45992.42712453704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45992.42712453704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45992.42712453704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45992.42712453704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45992.42712453704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45992.42712453704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45992.42712453704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45992.42712453704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45992.42712453704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45992.42712453704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45992.42712453704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45992.42712453704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45992.42712453704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45992.42712453704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45992.42712453704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45992.42712453704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45992.42712453704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45992.42712453704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45992.42712453704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45992.42712453704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45992.42712453704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45992.42712453704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45992.42712453704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45992.42712453704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45992.42712453704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45992.42712453704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45992.42712453704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45992.42712453704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45992.42712453704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45992.42712453704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45992.42712453704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45992.42712453704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45992.42712453704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45992.42712453704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45992.42712453704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45992.42712453704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45992.42712453704</v>
      </c>
      <c r="H260" s="92"/>
      <c r="I260" s="110" t="str">
        <f>IFERROR(VLOOKUP(D260,DB!A:F,6,0),"")</f>
        <v/>
      </c>
      <c r="J260" s="110" t="str">
        <f>IFERROR(VLOOKUP(D260,DB!A:G,7,0),"")</f>
        <v/>
      </c>
      <c r="K260" s="94"/>
      <c r="L260" s="88" t="str">
        <f>IFERROR(VLOOKUP(D260,DB!A:I,9,0),"")</f>
        <v/>
      </c>
    </row>
  </sheetData>
  <dataValidations count="2">
    <dataValidation allowBlank="1" showInputMessage="1" showErrorMessage="1" sqref="E1" xr:uid="{A4F81451-56CC-4543-9497-104C4E44EE4B}"/>
    <dataValidation type="list" allowBlank="1" showInputMessage="1" showErrorMessage="1" sqref="E2:E2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39210</v>
      </c>
      <c r="B2" s="37" t="str">
        <f>IFERROR(VLOOKUP(D2,DB!A:K,11,0),"")</f>
        <v>R5</v>
      </c>
      <c r="C2" s="37">
        <v>3</v>
      </c>
      <c r="D2" s="103" t="s">
        <v>36085</v>
      </c>
      <c r="E2" s="37" t="s">
        <v>39106</v>
      </c>
      <c r="F2" s="38">
        <v>45891.832060185188</v>
      </c>
      <c r="G2" s="105">
        <f ca="1">IFERROR(NOW()-F2,"")</f>
        <v>100.59506435185176</v>
      </c>
      <c r="H2" s="38">
        <v>45891.790393518517</v>
      </c>
      <c r="I2" s="37" t="str">
        <f>IFERROR(VLOOKUP(D2,DB!A:F,6,0),"")</f>
        <v>Generator-SG</v>
      </c>
      <c r="J2" s="37" t="str">
        <f>IFERROR(VLOOKUP(D2,DB!A:G,7,0),"")</f>
        <v>Vandalized</v>
      </c>
      <c r="K2" s="37" t="s">
        <v>39211</v>
      </c>
      <c r="L2" s="37" t="str">
        <f>IFERROR(VLOOKUP(D2,DB!A:I,9,0),"")</f>
        <v>Latis</v>
      </c>
      <c r="M2" s="102"/>
    </row>
    <row r="3" spans="1:13" s="39" customFormat="1" ht="30.75">
      <c r="A3" s="37" t="s">
        <v>39212</v>
      </c>
      <c r="B3" s="37" t="str">
        <f>IFERROR(VLOOKUP(D3,DB!A:K,11,0),"")</f>
        <v>R5</v>
      </c>
      <c r="C3" s="37">
        <v>1</v>
      </c>
      <c r="D3" s="37" t="s">
        <v>33407</v>
      </c>
      <c r="E3" s="37" t="s">
        <v>39187</v>
      </c>
      <c r="F3" s="38">
        <v>45926.188877314817</v>
      </c>
      <c r="G3" s="105">
        <f t="shared" ref="G3" ca="1" si="0">IFERROR(NOW()-F3,"")</f>
        <v>66.238247222223436</v>
      </c>
      <c r="H3" s="38">
        <v>45926.158159722225</v>
      </c>
      <c r="I3" s="37" t="str">
        <f>IFERROR(VLOOKUP(D3,DB!A:F,6,0),"")</f>
        <v>SCECO</v>
      </c>
      <c r="J3" s="37" t="str">
        <f>IFERROR(VLOOKUP(D3,DB!A:G,7,0),"")</f>
        <v>Good</v>
      </c>
      <c r="K3" s="37" t="s">
        <v>39213</v>
      </c>
      <c r="L3" s="37" t="str">
        <f>IFERROR(VLOOKUP(D3,DB!A:I,9,0),"")</f>
        <v>Latis</v>
      </c>
      <c r="M3" s="102"/>
    </row>
    <row r="4" spans="1:13" s="39" customFormat="1" ht="39.75" customHeight="1">
      <c r="A4" s="106" t="s">
        <v>39214</v>
      </c>
      <c r="B4" s="106" t="str">
        <f>IFERROR(VLOOKUP(D4,DB!A:K,11,0),"")</f>
        <v>R5</v>
      </c>
      <c r="C4" s="106">
        <v>1</v>
      </c>
      <c r="D4" s="106" t="s">
        <v>34832</v>
      </c>
      <c r="E4" s="106" t="s">
        <v>39187</v>
      </c>
      <c r="F4" s="107">
        <v>45948.661111111112</v>
      </c>
      <c r="G4" s="108">
        <f t="shared" ref="G4" ca="1" si="1">IFERROR(NOW()-F4,"")</f>
        <v>43.766013425927667</v>
      </c>
      <c r="H4" s="107">
        <v>45948.661111111112</v>
      </c>
      <c r="I4" s="106" t="str">
        <f>IFERROR(VLOOKUP(D4,DB!A:F,6,0),"")</f>
        <v>SCECO</v>
      </c>
      <c r="J4" s="106" t="str">
        <f>IFERROR(VLOOKUP(D4,DB!A:G,7,0),"")</f>
        <v>Dead</v>
      </c>
      <c r="K4" s="106" t="s">
        <v>39215</v>
      </c>
      <c r="L4" s="106" t="str">
        <f>IFERROR(VLOOKUP(D4,DB!A:I,9,0),"")</f>
        <v>Latis</v>
      </c>
    </row>
    <row r="5" spans="1:13" s="39" customFormat="1" ht="30.75">
      <c r="A5" s="106" t="s">
        <v>39216</v>
      </c>
      <c r="B5" s="106" t="str">
        <f>IFERROR(VLOOKUP(D5,DB!A:K,11,0),"")</f>
        <v>R5</v>
      </c>
      <c r="C5" s="106">
        <v>1</v>
      </c>
      <c r="D5" s="106" t="s">
        <v>36592</v>
      </c>
      <c r="E5" s="106" t="s">
        <v>39106</v>
      </c>
      <c r="F5" s="107">
        <v>45981.373298611114</v>
      </c>
      <c r="G5" s="108">
        <f ca="1">IFERROR(NOW()-F5,"")</f>
        <v>11.053825925926503</v>
      </c>
      <c r="H5" s="136">
        <v>45981.360798611109</v>
      </c>
      <c r="I5" s="106" t="str">
        <f>IFERROR(VLOOKUP(D5,DB!A:F,6,0),"")</f>
        <v>SCECO</v>
      </c>
      <c r="J5" s="106" t="str">
        <f>IFERROR(VLOOKUP(D5,DB!A:G,7,0),"")</f>
        <v>Dead</v>
      </c>
      <c r="K5" s="106" t="s">
        <v>39217</v>
      </c>
      <c r="L5" s="106" t="str">
        <f>IFERROR(VLOOKUP(D5,DB!A:I,9,0),"")</f>
        <v>Latis</v>
      </c>
    </row>
    <row r="6" spans="1:13">
      <c r="A6" s="37" t="s">
        <v>39218</v>
      </c>
      <c r="B6" s="37" t="s">
        <v>5445</v>
      </c>
      <c r="C6" s="37">
        <v>1</v>
      </c>
      <c r="D6" s="37" t="s">
        <v>36123</v>
      </c>
      <c r="E6" s="37" t="s">
        <v>39106</v>
      </c>
      <c r="F6" s="38">
        <v>45992.123136574075</v>
      </c>
      <c r="G6" s="135">
        <f ca="1">IFERROR(NOW()-F6,"")</f>
        <v>0.30398796296503861</v>
      </c>
      <c r="H6" s="38">
        <v>45992.1175</v>
      </c>
      <c r="I6" s="37" t="str">
        <f>IFERROR(VLOOKUP(D6,DB!A:F,6,0),"")</f>
        <v>Generator-SG</v>
      </c>
      <c r="J6" s="37" t="str">
        <f>IFERROR(VLOOKUP(D6,DB!A:G,7,0),"")</f>
        <v>Vandalized</v>
      </c>
      <c r="K6" s="37" t="s">
        <v>39219</v>
      </c>
      <c r="L6" s="37" t="str">
        <f>IFERROR(VLOOKUP(D6,DB!A:I,9,0),"")</f>
        <v>Latis</v>
      </c>
    </row>
    <row r="7" spans="1:13">
      <c r="A7" s="37" t="s">
        <v>39220</v>
      </c>
      <c r="B7" s="37" t="str">
        <f>IFERROR(VLOOKUP(D7,DB!A:K,11,0),"")</f>
        <v>R5</v>
      </c>
      <c r="C7" s="37">
        <v>1</v>
      </c>
      <c r="D7" s="37" t="s">
        <v>38212</v>
      </c>
      <c r="E7" s="37" t="s">
        <v>39106</v>
      </c>
      <c r="F7" s="38">
        <v>45992.388009259259</v>
      </c>
      <c r="G7" s="135">
        <f ca="1">IFERROR(NOW()-F7,"")</f>
        <v>3.9115277781093027E-2</v>
      </c>
      <c r="H7" s="38">
        <v>45992.382268518515</v>
      </c>
      <c r="I7" s="37" t="str">
        <f>IFERROR(VLOOKUP(D7,DB!A:F,6,0),"")</f>
        <v>SCECO</v>
      </c>
      <c r="J7" s="37" t="str">
        <f>IFERROR(VLOOKUP(D7,DB!A:G,7,0),"")</f>
        <v>Haj Removal</v>
      </c>
      <c r="K7" s="37" t="s">
        <v>39221</v>
      </c>
      <c r="L7" s="37" t="str">
        <f>IFERROR(VLOOKUP(D7,DB!A:I,9,0),"")</f>
        <v>Latis</v>
      </c>
    </row>
    <row r="8" spans="1:13">
      <c r="A8" s="37"/>
      <c r="B8" s="37" t="str">
        <f>IFERROR(VLOOKUP(D8,DB!A:K,11,0),"")</f>
        <v/>
      </c>
      <c r="C8" s="37"/>
      <c r="D8" s="154"/>
      <c r="E8" s="37"/>
      <c r="F8" s="38"/>
      <c r="G8" s="135">
        <f ca="1">IFERROR(NOW()-F8,"")</f>
        <v>45992.42712453704</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45992.42712453704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45992.42712453704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45992.42712453704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45992.42712453704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45992.42712453704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45992.42712453704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45992.42712453704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45992.42712453704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45992.42712453704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45992.42712453704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45992.42712453704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45992.42712453704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45992.42712453704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45992.42712453704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45992.42712453704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45992.42712453704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45992.42712453704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45992.42712453704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45992.42712453704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45992.42712453704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45992.42712453704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45992.42712453704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45992.42712453704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45992.42712453704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45992.42712453704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45992.42712453704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45992.42712453704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45992.42712453704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45992.42712453704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45992.42712453704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45992.42712453704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45992.42712453704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45992.42712453704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45992.42712453704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45992.42712453704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45992.42712453704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45992.42712453704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45992.42712453704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45992.42712453704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45992.42712453704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45992.42712453704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45992.42712453704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45992.42712453704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45992.42712453704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45992.42712453704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45992.42712453704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45992.42712453704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45992.42712453704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45992.42712453704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45992.42712453704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45992.42712453704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45992.42712453704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45992.42712453704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45992.42712453704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45992.42712453704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45992.42712453704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45992.42712453704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45992.42712453704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45992.42712453704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45992.42712453704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45992.42712453704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45992.42712453704</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45992.42712453704</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45992.42712453704</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45992.42712453704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45992.42712453704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45992.42712453704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45992.42712453704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45992.42712453704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45992.42712453704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45992.42712453704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45992.42712453704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45992.42712453704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45992.42712453704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45992.42712453704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45992.42712453704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45992.42712453704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45992.42712453704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45992.42712453704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45992.42712453704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45992.42712453704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45992.42712453704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45992.42712453704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45992.42712453704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45992.42712453704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45992.42712453704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45992.42712453704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45992.42712453704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45992.42712453704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45992.42712453704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45992.42712453704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45992.42712453704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45992.42712453704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45992.42712453704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45992.42712453704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45992.42712453704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45992.42712453704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45992.42712453704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45992.42712453704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45992.42712453704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45992.42712453704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45992.42712453704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45992.42712453704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45992.42712453704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45992.42712453704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45992.42712453704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45992.42712453704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45992.42712453704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45992.42712453704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45992.42712453704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45992.42712453704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45992.42712453704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45992.42712453704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45992.42712453704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45992.42712453704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45992.42712453704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45992.42712453704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45992.42712453704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45992.42712453704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45992.42712453704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45992.42712453704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45992.42712453704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45992.42712453704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45992.42712453704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45992.42712453704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45992.42712453704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45992.42712453704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45992.42712453704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45992.42712453704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45992.42712453704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45992.42712453704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45992.42712453704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45992.42712453704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45992.42712453704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45992.42712453704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45992.42712453704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45992.42712453704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45992.42712453704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45992.42712453704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45992.42712453704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45992.42712453704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45992.42712453704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45992.42712453704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45992.42712453704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45992.42712453704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45992.42712453704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45992.42712453704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45992.42712453704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45992.42712453704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45992.42712453704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45992.42712453704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45992.42712453704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45992.42712453704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45992.42712453704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45992.42712453704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45992.42712453704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45992.42712453704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45992.42712453704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45992.42712453704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45992.42712453704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45992.42712453704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45992.42712453704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45992.42712453704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45992.42712453704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45992.42712453704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45992.42712453704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45992.42712453704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45992.42712453704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45992.42712453704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45992.42712453704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45992.42712453704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45992.42712453704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45992.42712453704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45992.42712453704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45992.42712453704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45992.42712453704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45992.42712453704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45992.42712453704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45992.42712453704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45992.42712453704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45992.42712453704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45992.42712453704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45992.42712453704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45992.42712453704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45992.42712453704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45992.42712453704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45992.42712453704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45992.42712453704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45992.42712453704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45992.42712453704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45992.42712453704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45992.42712453704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45992.42712453704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45992.42712453704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45992.42712453704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45992.42712453704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45992.42712453704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45992.42712453704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45992.42712453704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45992.42712453704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45992.42712453704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45992.42712453704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45992.42712453704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45992.42712453704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45992.42712453704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45992.42712453704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45992.42712453704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45992.42712453704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45992.42712453704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45992.42712453704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45992.42712453704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45992.42712453704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45992.42712453704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45992.42712453704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45992.42712453704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45992.42712453704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45992.42712453704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45992.42712453704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45992.42712453704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45992.42712453704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45992.42712453704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45992.42712453704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45992.42712453704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45992.42712453704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45992.42712453704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45992.42712453704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45992.42712453704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45992.42712453704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45992.42712453704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45992.42712453704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45992.42712453704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45992.42712453704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45992.42712453704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45992.42712453704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45992.42712453704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45992.42712453704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45992.42712453704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45992.42712453704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45992.42712453704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45992.42712453704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45992.42712453704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45992.42712453704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45992.42712453704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45992.42712453704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45992.42712453704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45992.42712453704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45992.42712453704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45992.42712453704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45992.42712453704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45992.42712453704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45992.42712453704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45992.42712453704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45992.42712453704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45992.42712453704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45992.42712453704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45992.42712453704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45992.42712453704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45992.42712453704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45992.42712453704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45992.42712453704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45992.42712453704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45992.42712453704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45992.42712453704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45992.42712453704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45992.42712453704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45992.42712453704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45992.42712453704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45992.42712453704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45992.42712453704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45992.42712453704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45992.42712453704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45992.42712453704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45992.42712453704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45992.42712453704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45992.42712453704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45992.42712453704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45992.42712453704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45992.42712453704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45992.42712453704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45992.42712453704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45992.42712453704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45992.42712453704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45992.42712453704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45992.42712453704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45992.42712453704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45992.42712453704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45992.42712453704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45992.42712453704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45992.42712453704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45992.42712453704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45992.42712453704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45992.42712453704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45992.42712453704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45992.42712453704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45992.42712453704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45992.42712453704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45992.42712453704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45992.42712453704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45992.42712453704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45992.42712453704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45992.42712453704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45992.42712453704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45992.42712453704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45992.42712453704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45992.42712453704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45992.42712453704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45992.42712453704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45992.42712453704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45992.42712453704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45992.42712453704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45992.42712453704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45992.42712453704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45992.42712453704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45992.42712453704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45992.42712453704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45992.42712453704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45992.42712453704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45992.42712453704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45992.42712453704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45992.42712453704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45992.42712453704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45992.42712453704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45992.42712453704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45992.42712453704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45992.42712453704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45992.42712453704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45992.42712453704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45992.42712453704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45992.42712453704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45992.42712453704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45992.42712453704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45992.42712453704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45992.42712453704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45992.42712453704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45992.42712453704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45992.42712453704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45992.42712453704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45992.42712453704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45992.42712453704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45992.42712453704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45992.42712453704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45992.42712453704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45992.42712453704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45992.42712453704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45992.42712453704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45992.42712453704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45992.42712453704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45992.42712453704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45992.42712453704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45992.42712453704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45992.42712453704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45992.42712453704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45992.42712453704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45992.42712453704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45992.42712453704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45992.42712453704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45992.42712453704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45992.42712453704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45992.42712453704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45992.42712453704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45992.42712453704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45992.42712453704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45992.42712453704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45992.42712453704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45992.42712453704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45992.42712453704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45992.42712453704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45992.42712453704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45992.42712453704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45992.42712453704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45992.42712453704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45992.42712453704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45992.42712453704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45992.42712453704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45992.42712453704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45992.42712453704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45992.42712453704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45992.42712453704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45992.42712453704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45992.42712453704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45992.42712453704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45992.42712453704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45992.42712453704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45992.42712453704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45992.42712453704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45992.42712453704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45992.42712453704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45992.42712453704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45992.42712453704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45992.42712453704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45992.42712453704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45992.42712453704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45992.42712453704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45992.42712453704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45992.42712453704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45992.42712453704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45992.42712453704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45992.42712453704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45992.42712453704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45992.42712453704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45992.42712453704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45992.42712453704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45992.42712453704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45992.42712453704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45992.42712453704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45992.42712453704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45992.42712453704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45992.42712453704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45992.42712453704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45992.42712453704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45992.42712453704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45992.42712453704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45992.42712453704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45992.42712453704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45992.42712453704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45992.42712453704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45992.42712453704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45992.42712453704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45992.42712453704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45992.42712453704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45992.42712453704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45992.42712453704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45992.42712453704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45992.42712453704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45992.42712453704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45992.42712453704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45992.42712453704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45992.42712453704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45992.42712453704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45992.42712453704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45992.42712453704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45992.42712453704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45992.42712453704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45992.42712453704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45992.42712453704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45992.42712453704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45992.42712453704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45992.42712453704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45992.42712453704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45992.42712453704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45992.42712453704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45992.42712453704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45992.42712453704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45992.42712453704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45992.42712453704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45992.42712453704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45992.42712453704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45992.42712453704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45992.42712453704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45992.42712453704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45992.42712453704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45992.42712453704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45992.42712453704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45992.42712453704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45992.42712453704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45992.42712453704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45992.42712453704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45992.42712453704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45992.42712453704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45992.42712453704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45992.42712453704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45992.42712453704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45992.42712453704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45992.42712453704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45992.42712453704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45992.42712453704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45992.42712453704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45992.42712453704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45992.42712453704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45992.42712453704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45992.42712453704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45992.42712453704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45992.42712453704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45992.42712453704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45992.42712453704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45992.42712453704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45992.42712453704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45992.42712453704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45992.42712453704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45992.42712453704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45992.42712453704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45992.42712453704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45992.42712453704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45992.42712453704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45992.42712453704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45992.42712453704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45992.42712453704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45992.42712453704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45992.42712453704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45992.42712453704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45992.42712453704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45992.42712453704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45992.42712453704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45992.42712453704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45992.42712453704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45992.42712453704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45992.42712453704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45992.42712453704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45992.42712453704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45992.42712453704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45992.42712453704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45992.42712453704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45992.42712453704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45992.42712453704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45992.42712453704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45992.42712453704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45992.42712453704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45992.42712453704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45992.42712453704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45992.42712453704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45992.42712453704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45992.42712453704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45992.42712453704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45992.42712453704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45992.42712453704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45992.42712453704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45992.42712453704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45992.42712453704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45992.42712453704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45992.42712453704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45992.42712453704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45992.42712453704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45992.42712453704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45992.42712453704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45992.42712453704</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45992.42712453704</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45992.42712453704</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45992.42712453704</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45992.42712453704</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45992.42712453704</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45992.42712453704</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45992.42712453704</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45992.42712453704</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45992.42712453704</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45992.42712453704</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45992.42712453704</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45992.42712453704</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45992.42712453704</v>
      </c>
      <c r="H476" s="121"/>
      <c r="I476" s="119" t="str">
        <f>IFERROR(VLOOKUP(D476,DB!A:F,6,0),"")</f>
        <v/>
      </c>
      <c r="J476" s="119" t="str">
        <f>IFERROR(VLOOKUP(D476,DB!A:G,7,0),"")</f>
        <v/>
      </c>
      <c r="K476" s="122"/>
      <c r="L476" s="137" t="str">
        <f>IFERROR(VLOOKUP(D476,DB!A:I,9,0),"")</f>
        <v/>
      </c>
    </row>
    <row r="477" spans="1:12" ht="31.5" customHeight="1">
      <c r="A477" s="143"/>
      <c r="B477" s="144" t="str">
        <f>IFERROR(VLOOKUP(D477,DB!A:K,11,0),"")</f>
        <v/>
      </c>
      <c r="C477" s="145"/>
      <c r="D477" s="144"/>
      <c r="E477" s="142"/>
      <c r="F477" s="146"/>
      <c r="G477" s="147">
        <f ca="1">IFERROR(NOW()-F477,"-")</f>
        <v>45992.42712453704</v>
      </c>
      <c r="H477" s="146"/>
      <c r="I477" s="144" t="str">
        <f>IFERROR(VLOOKUP(D477,DB!A:F,6,0),"")</f>
        <v/>
      </c>
      <c r="J477" s="144" t="str">
        <f>IFERROR(VLOOKUP(D477,DB!A:G,7,0),"")</f>
        <v/>
      </c>
      <c r="K477" s="148"/>
      <c r="L477" s="149" t="str">
        <f>IFERROR(VLOOKUP(D477,DB!A:I,9,0),"")</f>
        <v/>
      </c>
    </row>
  </sheetData>
  <dataValidations count="2">
    <dataValidation allowBlank="1" showInputMessage="1" showErrorMessage="1" sqref="E1" xr:uid="{9E1BC488-8814-4F8A-8DBE-742B3278AB71}"/>
    <dataValidation type="list" allowBlank="1" showInputMessage="1" showErrorMessage="1" sqref="E2:E4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2025-12-01T07:16:01Z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